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eff\Desktop\CNESERAAV 071211\"/>
    </mc:Choice>
  </mc:AlternateContent>
  <xr:revisionPtr revIDLastSave="0" documentId="8_{8C2CEE6F-1CAC-4698-83C4-3C7326B88BC7}" xr6:coauthVersionLast="47" xr6:coauthVersionMax="47" xr10:uidLastSave="{00000000-0000-0000-0000-000000000000}"/>
  <bookViews>
    <workbookView xWindow="-110" yWindow="-110" windowWidth="19420" windowHeight="10420" tabRatio="599" xr2:uid="{00000000-000D-0000-FFFF-FFFF00000000}"/>
  </bookViews>
  <sheets>
    <sheet name="122021" sheetId="3" r:id="rId1"/>
    <sheet name="122020" sheetId="4" r:id="rId2"/>
    <sheet name="122019" sheetId="2" r:id="rId3"/>
    <sheet name="122018" sheetId="1" r:id="rId4"/>
  </sheets>
  <definedNames>
    <definedName name="_xlnm.Print_Area" localSheetId="3">'122018'!$A$1:$W$38</definedName>
    <definedName name="_xlnm.Print_Area" localSheetId="2">'122019'!$A$1:$W$39</definedName>
    <definedName name="_xlnm.Print_Area" localSheetId="1">'122020'!$A$1:$X$43</definedName>
    <definedName name="_xlnm.Print_Area" localSheetId="0">'122021'!$A$1:$V$41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3" l="1"/>
  <c r="K21" i="3"/>
  <c r="K23" i="3"/>
  <c r="K24" i="3"/>
  <c r="K25" i="3"/>
  <c r="K26" i="3"/>
  <c r="K27" i="3"/>
  <c r="K28" i="3"/>
  <c r="K17" i="3"/>
  <c r="K19" i="3"/>
  <c r="P16" i="3" l="1"/>
  <c r="P30" i="3" s="1"/>
  <c r="N16" i="3" l="1"/>
  <c r="N30" i="3"/>
  <c r="V16" i="3"/>
  <c r="V30" i="3"/>
  <c r="E16" i="3"/>
  <c r="D18" i="3"/>
  <c r="D19" i="3"/>
  <c r="D20" i="3"/>
  <c r="D21" i="3"/>
  <c r="D22" i="3"/>
  <c r="D23" i="3"/>
  <c r="D24" i="3"/>
  <c r="D25" i="3"/>
  <c r="D26" i="3"/>
  <c r="D27" i="3"/>
  <c r="D28" i="3"/>
  <c r="D17" i="3"/>
  <c r="D16" i="3" s="1"/>
  <c r="C16" i="3"/>
  <c r="X30" i="4"/>
  <c r="S30" i="4"/>
  <c r="C30" i="4"/>
  <c r="D28" i="4"/>
  <c r="D27" i="4"/>
  <c r="D26" i="4"/>
  <c r="D25" i="4"/>
  <c r="D24" i="4"/>
  <c r="D23" i="4"/>
  <c r="D22" i="4"/>
  <c r="D21" i="4"/>
  <c r="D20" i="4"/>
  <c r="D19" i="4"/>
  <c r="T18" i="4"/>
  <c r="T30" i="4" s="1"/>
  <c r="S18" i="4"/>
  <c r="R18" i="4"/>
  <c r="R30" i="4" s="1"/>
  <c r="P18" i="4"/>
  <c r="P30" i="4" s="1"/>
  <c r="N18" i="4"/>
  <c r="N30" i="4" s="1"/>
  <c r="F18" i="4"/>
  <c r="F30" i="4" s="1"/>
  <c r="E18" i="4"/>
  <c r="E30" i="4" s="1"/>
  <c r="L17" i="4"/>
  <c r="D17" i="4"/>
  <c r="L16" i="4"/>
  <c r="L18" i="4" s="1"/>
  <c r="L30" i="4" s="1"/>
  <c r="K30" i="4" s="1"/>
  <c r="D16" i="4"/>
  <c r="D18" i="4" s="1"/>
  <c r="D30" i="4" s="1"/>
  <c r="F30" i="3" l="1"/>
  <c r="E30" i="3"/>
  <c r="D30" i="3"/>
  <c r="R16" i="3"/>
  <c r="Q16" i="3"/>
  <c r="Q30" i="3" s="1"/>
  <c r="J16" i="3"/>
  <c r="J30" i="3" s="1"/>
  <c r="F16" i="3"/>
  <c r="H18" i="2" l="1"/>
  <c r="D18" i="1"/>
  <c r="D17" i="1"/>
  <c r="C30" i="3" l="1"/>
  <c r="R30" i="3"/>
  <c r="I30" i="3"/>
  <c r="L16" i="3"/>
  <c r="K16" i="3" l="1"/>
  <c r="K30" i="3" s="1"/>
  <c r="L30" i="3"/>
  <c r="W18" i="2"/>
  <c r="S18" i="2"/>
  <c r="S30" i="2" s="1"/>
  <c r="R18" i="2"/>
  <c r="Q18" i="2"/>
  <c r="P18" i="2"/>
  <c r="M18" i="2"/>
  <c r="L18" i="2"/>
  <c r="F18" i="2"/>
  <c r="F30" i="2" s="1"/>
  <c r="E18" i="2"/>
  <c r="E30" i="2" s="1"/>
  <c r="W30" i="2"/>
  <c r="R30" i="2"/>
  <c r="Q30" i="2"/>
  <c r="P30" i="2"/>
  <c r="L30" i="2"/>
  <c r="D16" i="2" l="1"/>
  <c r="C30" i="2" l="1"/>
  <c r="K30" i="2" l="1"/>
  <c r="D16" i="1" l="1"/>
  <c r="C14" i="1" l="1"/>
  <c r="N28" i="2" l="1"/>
  <c r="D28" i="2"/>
  <c r="N27" i="2"/>
  <c r="D27" i="2"/>
  <c r="D17" i="2"/>
  <c r="D18" i="2" s="1"/>
  <c r="D26" i="2"/>
  <c r="M25" i="2"/>
  <c r="D25" i="2"/>
  <c r="D24" i="2"/>
  <c r="D23" i="2"/>
  <c r="D22" i="2"/>
  <c r="D21" i="2"/>
  <c r="D20" i="2"/>
  <c r="M19" i="2"/>
  <c r="D19" i="2"/>
  <c r="N16" i="2"/>
  <c r="N18" i="2" s="1"/>
  <c r="M30" i="2" l="1"/>
  <c r="D30" i="2"/>
  <c r="N19" i="2"/>
  <c r="N30" i="2" s="1"/>
  <c r="P29" i="1"/>
  <c r="Q29" i="1"/>
  <c r="R29" i="1"/>
  <c r="S29" i="1"/>
  <c r="N26" i="1" l="1"/>
  <c r="N27" i="1"/>
  <c r="N16" i="1"/>
  <c r="D19" i="1" l="1"/>
  <c r="D20" i="1"/>
  <c r="D21" i="1"/>
  <c r="D22" i="1"/>
  <c r="D23" i="1"/>
  <c r="D24" i="1"/>
  <c r="D25" i="1"/>
  <c r="D26" i="1"/>
  <c r="D27" i="1"/>
  <c r="M23" i="1" l="1"/>
  <c r="M17" i="1"/>
  <c r="D29" i="1"/>
  <c r="E29" i="1"/>
  <c r="F29" i="1"/>
  <c r="W29" i="1"/>
  <c r="M29" i="1" l="1"/>
  <c r="N17" i="1"/>
  <c r="N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Yannick CHENE</author>
  </authors>
  <commentList>
    <comment ref="N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Dont EAP des + 4 ETP au titre de la première année commune aux ENV (concours post-bac des écoles nationales vétérinaires) au 1er septembre 2021, soit +2,7 ETPT (+1,3 l'an dernier)
Dont +4 ETP d’IR ou EC clinicien, au 1er janvier 2022, plan de renforcemente ENV
</t>
        </r>
      </text>
    </comment>
    <comment ref="N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Dont EAP des + 4 ETP au titre de la première année commune aux ENV (concours post-bac des écoles nationales vétérinaires) au 1er septembre 2021, soit +2,7 ETPT (+1,3 l'an dernier)
Dont +4 ETP d’IR ou EC clinicien, au 1er janvier 2022, plan de renforcemente ENV
</t>
        </r>
      </text>
    </comment>
    <comment ref="N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Dont EAP des + 4 ETP au titre de la première année commune aux ENV (concours post-bac des écoles nationales vétérinaires) au 1er septembre 2021, soit +2,7 ETPT (+1,3 l'an dernier)
Dont +4 ETP d’IR ou EC clinicien, au 1er janvier 2022, plan de renforcemente ENV
</t>
        </r>
      </text>
    </comment>
    <comment ref="N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Dont EAP des + 4 ETP au titre de la première année commune aux ENV (concours post-bac des écoles nationales vétérinaires) au 1er septembre 2021, soit +2,7 ETPT (+1,3 l'an dernier)
Dont +4 ETP d’IR ou EC clinicien, au 1er janvier 2022, plan de renforcemente ENV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Yannick CHENE</author>
    <author>Jérôme COPPALLE</author>
  </authors>
  <commentList>
    <comment ref="E1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 hors IA (de 0,5 à 0,25k€)
CPI stable car inclus N-1</t>
        </r>
      </text>
    </comment>
    <comment ref="P1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+1 ETPT destiné à accompagner le structuration de l’Institut</t>
        </r>
      </text>
    </comment>
    <comment ref="P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+1 adjoint scav</t>
        </r>
      </text>
    </comment>
    <comment ref="P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+1 EC CDESA -&gt; taux encadrement</t>
        </r>
      </text>
    </comment>
    <comment ref="P2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Jérôme COPPALLE:</t>
        </r>
        <r>
          <rPr>
            <sz val="9"/>
            <color indexed="81"/>
            <rFont val="Tahoma"/>
            <family val="2"/>
          </rPr>
          <t xml:space="preserve">
schéma emploi ENSFEA : 111 en 2019, 109 en 2020, 106 en 2021</t>
        </r>
      </text>
    </comment>
    <comment ref="P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+1 EC cDESA taux encadrement</t>
        </r>
      </text>
    </comment>
    <comment ref="P2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Dont + 4 ETP au titre de la première année commune aux ENV (concours post-bac des écoles nationales vétérinaires) au 1er septembre 2021, soit +1,3 ETPT
Dont +1 ETP d’IR ou EC clinicien, au 1er janvier 2021, pour tenir compte des évolutions d’effectifs étudiants vétérinaires, soit + 1 ETPT (CDESA du 13 octobre 2020)
</t>
        </r>
      </text>
    </comment>
    <comment ref="P2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Dont + 4 ETP au titre de la première année commune aux ENV (concours post-bac des écoles nationales vétérinaires) au 1er septembre 2021, soit +1,3 ETPT
Dont +1 ETP d’IR ou EC clinicien, au 1er janvier 2021, pour tenir compte des évolutions d’effectifs étudiants vétérinaires, soit + 1 ETPT (CDESA du 13 octobre 2020)
</t>
        </r>
      </text>
    </comment>
    <comment ref="P2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Dont + 4 ETP au titre de la première année commune aux ENV (concours post-bac des écoles nationales vétérinaires) au 1er septembre 2021, soit +1,3 ETPT
Dont +1 ETP d’IR ou EC clinicien, au 1er janvier 2021, pour tenir compte des évolutions d’effectifs étudiants vétérinaires, soit + 1 ETPT (CDESA du 13 octobre 2020)
Dont +1 ETP d’expert national coopération entre ENV, au 1er janvier 2021, soit + 1 ETPT (CDESA du 13 octobre 2020)
</t>
        </r>
      </text>
    </comment>
    <comment ref="P2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Yannick CHENE:</t>
        </r>
        <r>
          <rPr>
            <sz val="9"/>
            <color indexed="81"/>
            <rFont val="Tahoma"/>
            <family val="2"/>
          </rPr>
          <t xml:space="preserve">
Dont 1 ETPT au titre de la coordination des ENVDont + 4 ETP au titre de la première année commune aux ENV (concours post-bac des écoles nationales vétérinaires) au 1er septembre 2021, soit +1,3 ETPT
Dont +1 ETP d’IR ou EC clinicien, au 1er janvier 2021, pour tenir compte des évolutions d’effectifs étudiants vétérinaires, soit + 1 ETPT (CDESA du 13 octobre 2020)
</t>
        </r>
      </text>
    </comment>
  </commentList>
</comments>
</file>

<file path=xl/sharedStrings.xml><?xml version="1.0" encoding="utf-8"?>
<sst xmlns="http://schemas.openxmlformats.org/spreadsheetml/2006/main" count="227" uniqueCount="94">
  <si>
    <t>Crédits de paiement</t>
  </si>
  <si>
    <t>Emplois</t>
  </si>
  <si>
    <t>Bourses</t>
  </si>
  <si>
    <t>142-01-0301</t>
  </si>
  <si>
    <t>142-01-0302</t>
  </si>
  <si>
    <t>142-01-04</t>
  </si>
  <si>
    <t>142-02-05</t>
  </si>
  <si>
    <t>142-02-06</t>
  </si>
  <si>
    <t>142-01-02</t>
  </si>
  <si>
    <t>142-01-06</t>
  </si>
  <si>
    <t>142-01-07</t>
  </si>
  <si>
    <r>
      <t xml:space="preserve">Dotation de </t>
    </r>
    <r>
      <rPr>
        <b/>
        <sz val="10"/>
        <color indexed="8"/>
        <rFont val="Calibri"/>
        <family val="2"/>
      </rPr>
      <t xml:space="preserve">fonctionnement 
</t>
    </r>
    <r>
      <rPr>
        <sz val="10"/>
        <color indexed="8"/>
        <rFont val="Calibri"/>
        <family val="2"/>
      </rPr>
      <t>PLF 1ère lecture</t>
    </r>
  </si>
  <si>
    <t>dont 
augmentation 
de la SCSP notifiée</t>
  </si>
  <si>
    <r>
      <t xml:space="preserve">Dotation 
</t>
    </r>
    <r>
      <rPr>
        <b/>
        <sz val="10"/>
        <color indexed="8"/>
        <rFont val="Calibri"/>
        <family val="2"/>
      </rPr>
      <t>investissements*</t>
    </r>
  </si>
  <si>
    <t>Soutien aux activités de recherche **</t>
  </si>
  <si>
    <t>Bourses doctorales (CPER)</t>
  </si>
  <si>
    <t>Emplois Etat</t>
  </si>
  <si>
    <t>Emplois sur budget</t>
  </si>
  <si>
    <t>Sur critères sociaux</t>
  </si>
  <si>
    <t>A l'étranger***</t>
  </si>
  <si>
    <t>Dotation 2018</t>
  </si>
  <si>
    <t>Plafond en ETPT</t>
  </si>
  <si>
    <t>Masse salariale prévitionnelle titre 2</t>
  </si>
  <si>
    <t>dont augmentation temporaire</t>
  </si>
  <si>
    <t xml:space="preserve">Agrocampus Ouest </t>
  </si>
  <si>
    <t>AgroSup Dijon</t>
  </si>
  <si>
    <t>Bordeaux Sciences Agro</t>
  </si>
  <si>
    <t>ENSFEA</t>
  </si>
  <si>
    <t>ENGEES</t>
  </si>
  <si>
    <t>ENSP</t>
  </si>
  <si>
    <t>ENVA</t>
  </si>
  <si>
    <t>ENVT</t>
  </si>
  <si>
    <t>Montpellier Sup Agro</t>
  </si>
  <si>
    <t>ONIRIS</t>
  </si>
  <si>
    <t>VetAgro Sup</t>
  </si>
  <si>
    <t>TOTAL</t>
  </si>
  <si>
    <t>* :      la répartition des dotations entre CPER et HCPER par chaque établissement n'est pas déterminée à ce stade</t>
  </si>
  <si>
    <t>*** :  la répartition s'effectue au printemps, à la suite du recueil des besoins des écoles.</t>
  </si>
  <si>
    <t>Agro Paris Tech****</t>
  </si>
  <si>
    <t>**** :  la dotation de 88,6 M€ en autorisations d'engagement au titre de la couverture de l'installation des sites franciliens d'AgroParisTech à Saclay doit faire l'objet d'un report d'une année sur l'autre</t>
  </si>
  <si>
    <t>Dotations 2019 - Etablissements publics d'enseignement supérieur agricole</t>
  </si>
  <si>
    <t>Net pré notif</t>
  </si>
  <si>
    <t>dont licence
 Elsévier 2018</t>
  </si>
  <si>
    <t>Pour mémoire, exécution 2018</t>
  </si>
  <si>
    <t>Dotation 2019</t>
  </si>
  <si>
    <t>Pour mémoire, exécution 20178 public uniquement</t>
  </si>
  <si>
    <t>Dotation 2019 public + privé</t>
  </si>
  <si>
    <t>** :    la dotation repose sur une part performance, en fonction des performances 2018. Les éléments de répartition 2019 ne seront connus qu'en février 2019.</t>
  </si>
  <si>
    <t xml:space="preserve"> </t>
  </si>
  <si>
    <t>Dotation 2020 public + privé</t>
  </si>
  <si>
    <t>Pour mémoire, exécution 2019 public uniquement</t>
  </si>
  <si>
    <t>Dotation 2020</t>
  </si>
  <si>
    <t>Pour mémoire, exécution 2019</t>
  </si>
  <si>
    <t>dont licence
 Elsévier 2020</t>
  </si>
  <si>
    <t>** :    la dotation repose sur une part performance, en fonction des performances 2019. Les éléments de répartition 2020 ne seront connus qu'en février 2020.</t>
  </si>
  <si>
    <t>L'institut Agro</t>
  </si>
  <si>
    <r>
      <t xml:space="preserve">Dotation de </t>
    </r>
    <r>
      <rPr>
        <b/>
        <sz val="10"/>
        <color indexed="8"/>
        <rFont val="Calibri"/>
        <family val="2"/>
      </rPr>
      <t>fonctionnement 
LFI</t>
    </r>
  </si>
  <si>
    <t>Dotations 2020 - Etablissements publics d'enseignement supérieur agricole</t>
  </si>
  <si>
    <t>Dotation 2021</t>
  </si>
  <si>
    <t>Net pré notif nette</t>
  </si>
  <si>
    <t>dont 
augmentation pérenne
de la SCSP notifiée</t>
  </si>
  <si>
    <r>
      <t xml:space="preserve">Dotation 
</t>
    </r>
    <r>
      <rPr>
        <b/>
        <sz val="10"/>
        <color indexed="8"/>
        <rFont val="Calibri"/>
        <family val="2"/>
      </rPr>
      <t>investissements</t>
    </r>
    <r>
      <rPr>
        <b/>
        <vertAlign val="superscript"/>
        <sz val="10"/>
        <color indexed="8"/>
        <rFont val="Calibri"/>
        <family val="2"/>
      </rPr>
      <t>1</t>
    </r>
  </si>
  <si>
    <r>
      <t xml:space="preserve">Soutien aux activités de recherche </t>
    </r>
    <r>
      <rPr>
        <vertAlign val="superscript"/>
        <sz val="10"/>
        <color indexed="8"/>
        <rFont val="Calibri"/>
        <family val="2"/>
      </rPr>
      <t>2</t>
    </r>
  </si>
  <si>
    <r>
      <t>A l'étranger</t>
    </r>
    <r>
      <rPr>
        <vertAlign val="superscript"/>
        <sz val="10"/>
        <color indexed="8"/>
        <rFont val="Calibri"/>
        <family val="2"/>
      </rPr>
      <t>3</t>
    </r>
  </si>
  <si>
    <r>
      <t>Agro Paris Tech</t>
    </r>
    <r>
      <rPr>
        <vertAlign val="superscript"/>
        <sz val="11"/>
        <color indexed="8"/>
        <rFont val="Calibri"/>
        <family val="2"/>
      </rPr>
      <t>4</t>
    </r>
  </si>
  <si>
    <t>3 : la répartition s'effectue au printemps, à la suite du recueil des besoins des écoles.</t>
  </si>
  <si>
    <t>4 : la dotation de 88,6 M€ en autorisations d'engagement au titre de la couverture de l'installation des sites franciliens d'AgroParisTech à Saclay doit faire l'objet d'un report d'une année sur l'autre</t>
  </si>
  <si>
    <t>7</t>
  </si>
  <si>
    <t>Dotation 2022</t>
  </si>
  <si>
    <t>Pour mémoire, exécution 2021</t>
  </si>
  <si>
    <t>Dotation 2022 public + privé</t>
  </si>
  <si>
    <t>Pour mémoire, exécution 2021 public uniquement</t>
  </si>
  <si>
    <t>2 : la dotation repose sur une part performance, en fonction des performances 2021. Les éléments de répartition 2022 ne seront connus qu'en février 2022.</t>
  </si>
  <si>
    <t>dont licence
 Elsévier 2022</t>
  </si>
  <si>
    <r>
      <t xml:space="preserve">Dotation de </t>
    </r>
    <r>
      <rPr>
        <b/>
        <sz val="10"/>
        <color indexed="8"/>
        <rFont val="Calibri"/>
        <family val="2"/>
      </rPr>
      <t>fonctionnement 
PLF</t>
    </r>
  </si>
  <si>
    <t>Dotations 2021 - Etablissements publics d'enseignement supérieur agricole</t>
  </si>
  <si>
    <t>dont licence
 Elsévier 2021</t>
  </si>
  <si>
    <t>Pour mémoire, exécution 2020</t>
  </si>
  <si>
    <t>Dotation 2021 public + privé</t>
  </si>
  <si>
    <t>Pour mémoire, exécution 2020 public uniquement</t>
  </si>
  <si>
    <t>5</t>
  </si>
  <si>
    <t>6</t>
  </si>
  <si>
    <t>7 et 8</t>
  </si>
  <si>
    <t>1 : la répartition des dotations entre CPER et HCPER par chaque établissement n'est pas déterminée à ce stade (Résultats de l'AAP plan de relance non stabilisés à ce stade et négociations du CPER 2021-2027 en cours)</t>
  </si>
  <si>
    <t>2 : la dotation repose sur une part performance, en fonction des performances 2020. Les éléments de répartition 2021 ne seront connus qu'en février 2021.</t>
  </si>
  <si>
    <t>5 : accompagnement structuration de l'Institut Agro</t>
  </si>
  <si>
    <t>6 : renforcement du service commun des concours agronomiques et vétérinaires, service au sein d'AgroParisTech, mutualisant les concours des écoles d'agronomie et vétérinaires</t>
  </si>
  <si>
    <t>7 : 2,3 ETPT correspondant à compter du 1/09 pour chaque ENV : 1 poste de clinicien (IR-PH ou EC), 1 professeur de SVT+1 professeur de PC+1 poste à la DEVE, 1 poste qui sera mobilisé ultérieurement en fonction de l'évolution des effectifs étudiants de la PACENV</t>
  </si>
  <si>
    <t>8 : 1 poste supplémentaire affecté à Oniris au titre de la coopération entre ENV (chargé de mission nationale)</t>
  </si>
  <si>
    <t>1 : la répartition des dotations entre CPER et HCPER par chaque établissement n'est pas déterminée à ce stade (CPER 2021-2027 non encore stabilisés)</t>
  </si>
  <si>
    <t xml:space="preserve">Répartition 2022 des moyens, financiers et en personnel, attribués aux établissements publics d’enseignement supérieur agricole </t>
  </si>
  <si>
    <t>5 : 16 ETPT correspondent à la création de 16 emplois d'enseignants cliniciens à compter du 1er janvier 2022 dans le cadre du renforcement 2022 des ENV, 11 ETPT correspondent à l'EAP des 16 recrutements au 1/09/2021 liés à la PACENV</t>
  </si>
  <si>
    <t>6 : absence de projet et de partenaire proposé par l'école</t>
  </si>
  <si>
    <t>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</si>
</sst>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 €&quot;"/>
    <numFmt numFmtId="165" formatCode="#,##0.0"/>
    <numFmt numFmtId="166" formatCode="0.0%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i/>
      <sz val="6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9"/>
      <color indexed="8"/>
      <name val="Cambria"/>
      <family val="1"/>
    </font>
    <font>
      <b/>
      <vertAlign val="superscript"/>
      <sz val="9"/>
      <color indexed="8"/>
      <name val="Cambria"/>
      <family val="1"/>
    </font>
    <font>
      <i/>
      <vertAlign val="superscript"/>
      <sz val="9"/>
      <color indexed="8"/>
      <name val="Cambria"/>
      <family val="1"/>
    </font>
    <font>
      <vertAlign val="superscript"/>
      <sz val="9"/>
      <name val="Cambria"/>
      <family val="1"/>
    </font>
    <font>
      <b/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31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9" fontId="2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164" fontId="12" fillId="2" borderId="4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3" fontId="0" fillId="3" borderId="5" xfId="0" applyNumberFormat="1" applyFill="1" applyBorder="1" applyAlignment="1">
      <alignment vertical="center"/>
    </xf>
    <xf numFmtId="164" fontId="13" fillId="2" borderId="5" xfId="0" applyNumberFormat="1" applyFon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4" fontId="12" fillId="2" borderId="2" xfId="0" applyNumberFormat="1" applyFon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0" fontId="0" fillId="2" borderId="7" xfId="0" applyFill="1" applyBorder="1"/>
    <xf numFmtId="3" fontId="0" fillId="2" borderId="0" xfId="0" applyNumberFormat="1" applyFill="1" applyBorder="1"/>
    <xf numFmtId="164" fontId="0" fillId="2" borderId="8" xfId="0" applyNumberFormat="1" applyFill="1" applyBorder="1"/>
    <xf numFmtId="164" fontId="0" fillId="2" borderId="7" xfId="0" applyNumberFormat="1" applyFill="1" applyBorder="1"/>
    <xf numFmtId="164" fontId="12" fillId="2" borderId="9" xfId="0" applyNumberFormat="1" applyFont="1" applyFill="1" applyBorder="1"/>
    <xf numFmtId="164" fontId="0" fillId="2" borderId="9" xfId="0" applyNumberFormat="1" applyFill="1" applyBorder="1"/>
    <xf numFmtId="164" fontId="12" fillId="2" borderId="7" xfId="0" applyNumberFormat="1" applyFont="1" applyFill="1" applyBorder="1"/>
    <xf numFmtId="3" fontId="12" fillId="2" borderId="0" xfId="0" applyNumberFormat="1" applyFont="1" applyFill="1" applyBorder="1"/>
    <xf numFmtId="3" fontId="0" fillId="2" borderId="9" xfId="0" applyNumberFormat="1" applyFill="1" applyBorder="1"/>
    <xf numFmtId="3" fontId="0" fillId="2" borderId="7" xfId="0" applyNumberFormat="1" applyFill="1" applyBorder="1"/>
    <xf numFmtId="164" fontId="0" fillId="2" borderId="0" xfId="0" applyNumberFormat="1" applyFill="1"/>
    <xf numFmtId="9" fontId="2" fillId="2" borderId="0" xfId="1" applyFill="1"/>
    <xf numFmtId="0" fontId="0" fillId="2" borderId="4" xfId="0" applyFill="1" applyBorder="1" applyAlignment="1">
      <alignment vertical="center"/>
    </xf>
    <xf numFmtId="3" fontId="0" fillId="2" borderId="0" xfId="0" applyNumberFormat="1" applyFill="1"/>
    <xf numFmtId="3" fontId="14" fillId="3" borderId="5" xfId="0" applyNumberFormat="1" applyFont="1" applyFill="1" applyBorder="1" applyAlignment="1">
      <alignment vertical="center"/>
    </xf>
    <xf numFmtId="164" fontId="15" fillId="2" borderId="5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3" fontId="14" fillId="2" borderId="8" xfId="0" applyNumberFormat="1" applyFont="1" applyFill="1" applyBorder="1"/>
    <xf numFmtId="164" fontId="15" fillId="2" borderId="8" xfId="0" applyNumberFormat="1" applyFont="1" applyFill="1" applyBorder="1"/>
    <xf numFmtId="164" fontId="14" fillId="3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13" fillId="6" borderId="5" xfId="0" applyNumberFormat="1" applyFont="1" applyFill="1" applyBorder="1" applyAlignment="1">
      <alignment vertical="center"/>
    </xf>
    <xf numFmtId="164" fontId="15" fillId="6" borderId="5" xfId="0" applyNumberFormat="1" applyFont="1" applyFill="1" applyBorder="1" applyAlignment="1">
      <alignment vertical="center"/>
    </xf>
    <xf numFmtId="164" fontId="15" fillId="6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0" fontId="2" fillId="2" borderId="0" xfId="1" applyNumberFormat="1" applyFill="1"/>
    <xf numFmtId="3" fontId="13" fillId="2" borderId="0" xfId="0" applyNumberFormat="1" applyFont="1" applyFill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0" fillId="2" borderId="5" xfId="0" applyNumberFormat="1" applyFont="1" applyFill="1" applyBorder="1" applyAlignment="1">
      <alignment vertical="center"/>
    </xf>
    <xf numFmtId="164" fontId="0" fillId="2" borderId="4" xfId="0" applyNumberFormat="1" applyFont="1" applyFill="1" applyBorder="1" applyAlignment="1">
      <alignment vertical="center"/>
    </xf>
    <xf numFmtId="164" fontId="0" fillId="2" borderId="6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64" fontId="0" fillId="6" borderId="5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0" fontId="13" fillId="0" borderId="4" xfId="0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164" fontId="13" fillId="3" borderId="5" xfId="0" applyNumberFormat="1" applyFont="1" applyFill="1" applyBorder="1" applyAlignment="1">
      <alignment vertical="center"/>
    </xf>
    <xf numFmtId="164" fontId="13" fillId="2" borderId="4" xfId="0" applyNumberFormat="1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vertical="center"/>
    </xf>
    <xf numFmtId="164" fontId="13" fillId="0" borderId="6" xfId="0" applyNumberFormat="1" applyFont="1" applyFill="1" applyBorder="1" applyAlignment="1">
      <alignment vertical="center"/>
    </xf>
    <xf numFmtId="164" fontId="13" fillId="0" borderId="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5" fontId="13" fillId="3" borderId="5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166" fontId="2" fillId="2" borderId="0" xfId="1" applyNumberFormat="1" applyFill="1"/>
    <xf numFmtId="49" fontId="7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left"/>
    </xf>
    <xf numFmtId="49" fontId="22" fillId="2" borderId="0" xfId="0" applyNumberFormat="1" applyFont="1" applyFill="1" applyBorder="1" applyAlignment="1">
      <alignment horizontal="left"/>
    </xf>
    <xf numFmtId="49" fontId="23" fillId="3" borderId="5" xfId="0" applyNumberFormat="1" applyFont="1" applyFill="1" applyBorder="1" applyAlignment="1">
      <alignment horizontal="left" vertical="center"/>
    </xf>
    <xf numFmtId="49" fontId="21" fillId="3" borderId="5" xfId="0" applyNumberFormat="1" applyFont="1" applyFill="1" applyBorder="1" applyAlignment="1">
      <alignment horizontal="left" vertical="center"/>
    </xf>
    <xf numFmtId="49" fontId="24" fillId="3" borderId="5" xfId="0" applyNumberFormat="1" applyFont="1" applyFill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left" vertical="center"/>
    </xf>
    <xf numFmtId="49" fontId="24" fillId="2" borderId="8" xfId="0" applyNumberFormat="1" applyFont="1" applyFill="1" applyBorder="1" applyAlignment="1">
      <alignment horizontal="left"/>
    </xf>
    <xf numFmtId="49" fontId="21" fillId="2" borderId="0" xfId="0" applyNumberFormat="1" applyFont="1" applyFill="1" applyAlignment="1">
      <alignment horizontal="left"/>
    </xf>
    <xf numFmtId="49" fontId="24" fillId="2" borderId="0" xfId="1" applyNumberFormat="1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vertical="center"/>
    </xf>
    <xf numFmtId="164" fontId="12" fillId="2" borderId="5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4" fontId="0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164" fontId="12" fillId="2" borderId="16" xfId="0" applyNumberFormat="1" applyFont="1" applyFill="1" applyBorder="1" applyAlignment="1">
      <alignment vertical="center"/>
    </xf>
    <xf numFmtId="164" fontId="0" fillId="2" borderId="16" xfId="0" applyNumberFormat="1" applyFill="1" applyBorder="1" applyAlignment="1">
      <alignment vertical="center"/>
    </xf>
    <xf numFmtId="164" fontId="0" fillId="2" borderId="15" xfId="0" applyNumberFormat="1" applyFill="1" applyBorder="1" applyAlignment="1">
      <alignment vertical="center"/>
    </xf>
    <xf numFmtId="164" fontId="0" fillId="2" borderId="17" xfId="0" applyNumberFormat="1" applyFill="1" applyBorder="1"/>
    <xf numFmtId="164" fontId="0" fillId="2" borderId="14" xfId="0" applyNumberFormat="1" applyFill="1" applyBorder="1"/>
    <xf numFmtId="164" fontId="0" fillId="2" borderId="24" xfId="0" applyNumberFormat="1" applyFill="1" applyBorder="1"/>
    <xf numFmtId="164" fontId="0" fillId="2" borderId="12" xfId="0" applyNumberFormat="1" applyFill="1" applyBorder="1" applyAlignment="1">
      <alignment vertical="center"/>
    </xf>
    <xf numFmtId="164" fontId="0" fillId="2" borderId="18" xfId="0" applyNumberForma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3" fontId="12" fillId="8" borderId="4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horizontal="right" vertical="center"/>
    </xf>
    <xf numFmtId="3" fontId="0" fillId="8" borderId="4" xfId="0" applyNumberFormat="1" applyFill="1" applyBorder="1" applyAlignment="1">
      <alignment vertical="center"/>
    </xf>
    <xf numFmtId="165" fontId="0" fillId="3" borderId="4" xfId="0" applyNumberForma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/>
    </xf>
    <xf numFmtId="165" fontId="14" fillId="3" borderId="0" xfId="0" applyNumberFormat="1" applyFont="1" applyFill="1" applyBorder="1" applyAlignment="1">
      <alignment vertical="center"/>
    </xf>
    <xf numFmtId="3" fontId="14" fillId="2" borderId="7" xfId="0" applyNumberFormat="1" applyFont="1" applyFill="1" applyBorder="1"/>
    <xf numFmtId="3" fontId="14" fillId="3" borderId="0" xfId="0" applyNumberFormat="1" applyFont="1" applyFill="1" applyBorder="1" applyAlignment="1">
      <alignment vertical="center"/>
    </xf>
    <xf numFmtId="165" fontId="13" fillId="3" borderId="13" xfId="0" applyNumberFormat="1" applyFont="1" applyFill="1" applyBorder="1" applyAlignment="1">
      <alignment vertical="center"/>
    </xf>
    <xf numFmtId="3" fontId="0" fillId="3" borderId="13" xfId="0" applyNumberFormat="1" applyFont="1" applyFill="1" applyBorder="1" applyAlignment="1">
      <alignment vertical="center"/>
    </xf>
    <xf numFmtId="3" fontId="0" fillId="3" borderId="13" xfId="0" applyNumberFormat="1" applyFill="1" applyBorder="1" applyAlignment="1">
      <alignment horizontal="right" vertical="center"/>
    </xf>
    <xf numFmtId="3" fontId="0" fillId="8" borderId="13" xfId="0" applyNumberFormat="1" applyFill="1" applyBorder="1" applyAlignment="1">
      <alignment vertical="center"/>
    </xf>
    <xf numFmtId="165" fontId="0" fillId="3" borderId="13" xfId="0" applyNumberFormat="1" applyFill="1" applyBorder="1" applyAlignment="1">
      <alignment vertical="center"/>
    </xf>
    <xf numFmtId="165" fontId="14" fillId="3" borderId="13" xfId="0" applyNumberFormat="1" applyFont="1" applyFill="1" applyBorder="1" applyAlignment="1">
      <alignment vertical="center"/>
    </xf>
    <xf numFmtId="165" fontId="14" fillId="3" borderId="12" xfId="0" applyNumberFormat="1" applyFont="1" applyFill="1" applyBorder="1" applyAlignment="1">
      <alignment vertical="center"/>
    </xf>
    <xf numFmtId="3" fontId="14" fillId="2" borderId="14" xfId="0" applyNumberFormat="1" applyFont="1" applyFill="1" applyBorder="1"/>
    <xf numFmtId="3" fontId="14" fillId="3" borderId="12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49" fontId="21" fillId="0" borderId="0" xfId="0" applyNumberFormat="1" applyFont="1" applyFill="1" applyAlignment="1">
      <alignment horizontal="left"/>
    </xf>
    <xf numFmtId="164" fontId="0" fillId="0" borderId="6" xfId="0" quotePrefix="1" applyNumberFormat="1" applyFont="1" applyFill="1" applyBorder="1" applyAlignment="1">
      <alignment horizontal="right" vertical="center"/>
    </xf>
    <xf numFmtId="164" fontId="12" fillId="0" borderId="4" xfId="0" quotePrefix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/>
    </xf>
    <xf numFmtId="164" fontId="13" fillId="2" borderId="19" xfId="0" applyNumberFormat="1" applyFont="1" applyFill="1" applyBorder="1" applyAlignment="1">
      <alignment horizontal="center" vertical="center"/>
    </xf>
    <xf numFmtId="164" fontId="13" fillId="2" borderId="20" xfId="0" applyNumberFormat="1" applyFont="1" applyFill="1" applyBorder="1" applyAlignment="1">
      <alignment horizontal="center" vertical="center"/>
    </xf>
    <xf numFmtId="164" fontId="13" fillId="2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13" fillId="2" borderId="25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3" fillId="2" borderId="26" xfId="0" applyNumberFormat="1" applyFont="1" applyFill="1" applyBorder="1" applyAlignment="1">
      <alignment horizontal="right" vertical="center"/>
    </xf>
    <xf numFmtId="164" fontId="13" fillId="2" borderId="27" xfId="0" applyNumberFormat="1" applyFont="1" applyFill="1" applyBorder="1" applyAlignment="1">
      <alignment horizontal="right" vertical="center"/>
    </xf>
    <xf numFmtId="165" fontId="13" fillId="3" borderId="11" xfId="0" applyNumberFormat="1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horizontal="center" vertical="center"/>
    </xf>
    <xf numFmtId="164" fontId="13" fillId="6" borderId="25" xfId="0" applyNumberFormat="1" applyFont="1" applyFill="1" applyBorder="1" applyAlignment="1">
      <alignment horizontal="center" vertical="center"/>
    </xf>
    <xf numFmtId="164" fontId="13" fillId="6" borderId="6" xfId="0" applyNumberFormat="1" applyFon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4" fontId="12" fillId="2" borderId="20" xfId="0" applyNumberFormat="1" applyFont="1" applyFill="1" applyBorder="1" applyAlignment="1">
      <alignment horizontal="center" vertical="center"/>
    </xf>
    <xf numFmtId="164" fontId="12" fillId="2" borderId="2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</cellXfs>
  <cellStyles count="5">
    <cellStyle name="Milliers 2" xfId="3" xr:uid="{00000000-0005-0000-0000-000000000000}"/>
    <cellStyle name="Normal" xfId="0" builtinId="0"/>
    <cellStyle name="Normal 2" xfId="2" xr:uid="{00000000-0005-0000-0000-000002000000}"/>
    <cellStyle name="Pourcentage" xfId="1" builtinId="5"/>
    <cellStyle name="Pourcentage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52"/>
  <sheetViews>
    <sheetView tabSelected="1"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14" sqref="E14:E15"/>
    </sheetView>
  </sheetViews>
  <sheetFormatPr baseColWidth="10" defaultColWidth="11.453125" defaultRowHeight="14.5" x14ac:dyDescent="0.35"/>
  <cols>
    <col min="1" max="1" width="22.26953125" style="1" customWidth="1"/>
    <col min="2" max="2" width="1.54296875" style="1" customWidth="1"/>
    <col min="3" max="3" width="19.81640625" style="1" hidden="1" customWidth="1"/>
    <col min="4" max="8" width="16.1796875" style="1" customWidth="1"/>
    <col min="9" max="9" width="11.453125" style="1" customWidth="1"/>
    <col min="10" max="10" width="12.26953125" style="1" customWidth="1"/>
    <col min="11" max="12" width="11.453125" style="1"/>
    <col min="13" max="13" width="1.54296875" style="1" customWidth="1"/>
    <col min="14" max="14" width="12.7265625" style="1" customWidth="1"/>
    <col min="15" max="15" width="4.81640625" style="121" customWidth="1"/>
    <col min="16" max="16" width="12.81640625" style="1" customWidth="1"/>
    <col min="17" max="18" width="11.453125" style="1"/>
    <col min="19" max="19" width="1.54296875" style="1" customWidth="1"/>
    <col min="20" max="20" width="13.81640625" style="1" customWidth="1"/>
    <col min="21" max="21" width="12.1796875" style="1" bestFit="1" customWidth="1"/>
    <col min="22" max="22" width="11.453125" style="1"/>
    <col min="23" max="24" width="12.7265625" style="1" bestFit="1" customWidth="1"/>
    <col min="25" max="16384" width="11.453125" style="1"/>
  </cols>
  <sheetData>
    <row r="2" spans="1:24" ht="19" thickBot="1" x14ac:dyDescent="0.5">
      <c r="A2" s="169" t="s">
        <v>90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4" ht="18.5" hidden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5"/>
      <c r="P3" s="2"/>
      <c r="Q3" s="2"/>
      <c r="R3" s="2"/>
      <c r="S3" s="2"/>
      <c r="T3" s="2"/>
      <c r="U3" s="2"/>
      <c r="V3" s="2"/>
    </row>
    <row r="4" spans="1:24" ht="18.5" hidden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5"/>
      <c r="P4" s="2"/>
      <c r="Q4" s="2"/>
      <c r="R4" s="2"/>
      <c r="S4" s="2"/>
      <c r="T4" s="2"/>
      <c r="U4" s="2"/>
      <c r="V4" s="2"/>
    </row>
    <row r="5" spans="1:24" ht="18.5" hidden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5"/>
      <c r="P5" s="2"/>
      <c r="Q5" s="2"/>
      <c r="R5" s="2"/>
      <c r="S5" s="2"/>
      <c r="T5" s="2"/>
      <c r="U5" s="2"/>
      <c r="V5" s="2"/>
    </row>
    <row r="6" spans="1:24" ht="18.5" hidden="1" x14ac:dyDescent="0.45">
      <c r="A6" s="170"/>
      <c r="B6" s="170"/>
      <c r="C6" s="170"/>
      <c r="D6" s="170"/>
      <c r="E6" s="170"/>
      <c r="F6" s="2"/>
      <c r="G6" s="2"/>
      <c r="H6" s="2"/>
      <c r="I6" s="2"/>
      <c r="J6" s="2"/>
      <c r="K6" s="2"/>
      <c r="L6" s="2"/>
      <c r="M6" s="2"/>
      <c r="N6" s="2"/>
      <c r="O6" s="115"/>
      <c r="P6" s="2"/>
      <c r="Q6" s="2"/>
      <c r="R6" s="2"/>
      <c r="S6" s="2"/>
      <c r="T6" s="2"/>
      <c r="U6" s="2"/>
      <c r="V6" s="2"/>
    </row>
    <row r="7" spans="1:24" ht="18.5" hidden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15"/>
      <c r="P7" s="2"/>
      <c r="Q7" s="2"/>
      <c r="R7" s="2"/>
      <c r="S7" s="2"/>
      <c r="T7" s="2"/>
      <c r="U7" s="2"/>
      <c r="V7" s="2"/>
    </row>
    <row r="8" spans="1:24" ht="18.5" hidden="1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15"/>
      <c r="P8" s="2"/>
      <c r="Q8" s="2"/>
      <c r="R8" s="2"/>
      <c r="S8" s="2"/>
      <c r="T8" s="2"/>
      <c r="U8" s="2"/>
      <c r="V8" s="2"/>
    </row>
    <row r="9" spans="1:24" ht="18.5" hidden="1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15"/>
      <c r="P9" s="2"/>
      <c r="Q9" s="2"/>
      <c r="R9" s="2"/>
      <c r="S9" s="111"/>
      <c r="T9" s="111"/>
      <c r="U9" s="2"/>
      <c r="V9" s="111"/>
    </row>
    <row r="10" spans="1:24" ht="18.5" hidden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15"/>
      <c r="P10" s="2"/>
      <c r="Q10" s="2"/>
      <c r="R10" s="2"/>
      <c r="S10" s="2"/>
      <c r="T10" s="2"/>
      <c r="U10" s="2"/>
      <c r="V10" s="2"/>
    </row>
    <row r="12" spans="1:24" s="3" customFormat="1" ht="23.25" customHeight="1" x14ac:dyDescent="0.35">
      <c r="D12" s="171" t="s">
        <v>0</v>
      </c>
      <c r="E12" s="171"/>
      <c r="F12" s="171"/>
      <c r="G12" s="171"/>
      <c r="H12" s="171"/>
      <c r="I12" s="171"/>
      <c r="J12" s="171"/>
      <c r="K12" s="171"/>
      <c r="L12" s="171"/>
      <c r="M12" s="4"/>
      <c r="N12" s="171" t="s">
        <v>1</v>
      </c>
      <c r="O12" s="171"/>
      <c r="P12" s="171"/>
      <c r="Q12" s="171"/>
      <c r="R12" s="171"/>
      <c r="S12" s="4"/>
      <c r="T12" s="172" t="s">
        <v>2</v>
      </c>
      <c r="U12" s="172"/>
      <c r="V12" s="172"/>
    </row>
    <row r="13" spans="1:24" x14ac:dyDescent="0.35">
      <c r="A13" s="5"/>
      <c r="B13" s="6"/>
      <c r="C13" s="6"/>
      <c r="D13" s="173" t="s">
        <v>3</v>
      </c>
      <c r="E13" s="173"/>
      <c r="F13" s="173"/>
      <c r="G13" s="110" t="s">
        <v>4</v>
      </c>
      <c r="H13" s="110" t="s">
        <v>5</v>
      </c>
      <c r="I13" s="173" t="s">
        <v>6</v>
      </c>
      <c r="J13" s="173"/>
      <c r="K13" s="173" t="s">
        <v>7</v>
      </c>
      <c r="L13" s="173"/>
      <c r="M13" s="110"/>
      <c r="N13" s="173" t="s">
        <v>8</v>
      </c>
      <c r="O13" s="173"/>
      <c r="P13" s="173"/>
      <c r="Q13" s="110"/>
      <c r="R13" s="110"/>
      <c r="S13" s="110"/>
      <c r="T13" s="110" t="s">
        <v>9</v>
      </c>
      <c r="U13" s="173" t="s">
        <v>10</v>
      </c>
      <c r="V13" s="173"/>
    </row>
    <row r="14" spans="1:24" ht="30" customHeight="1" x14ac:dyDescent="0.35">
      <c r="A14" s="5"/>
      <c r="B14" s="8"/>
      <c r="C14" s="72"/>
      <c r="D14" s="164" t="s">
        <v>74</v>
      </c>
      <c r="E14" s="165" t="s">
        <v>12</v>
      </c>
      <c r="F14" s="166" t="s">
        <v>73</v>
      </c>
      <c r="G14" s="167" t="s">
        <v>61</v>
      </c>
      <c r="H14" s="168"/>
      <c r="I14" s="165" t="s">
        <v>62</v>
      </c>
      <c r="J14" s="165"/>
      <c r="K14" s="179" t="s">
        <v>15</v>
      </c>
      <c r="L14" s="179"/>
      <c r="M14" s="108"/>
      <c r="N14" s="165" t="s">
        <v>16</v>
      </c>
      <c r="O14" s="165"/>
      <c r="P14" s="165"/>
      <c r="Q14" s="174" t="s">
        <v>17</v>
      </c>
      <c r="R14" s="174"/>
      <c r="S14" s="108"/>
      <c r="T14" s="109" t="s">
        <v>18</v>
      </c>
      <c r="U14" s="174" t="s">
        <v>63</v>
      </c>
      <c r="V14" s="174"/>
    </row>
    <row r="15" spans="1:24" ht="30" customHeight="1" x14ac:dyDescent="0.35">
      <c r="A15" s="5"/>
      <c r="B15" s="8"/>
      <c r="C15" s="8" t="s">
        <v>59</v>
      </c>
      <c r="D15" s="164"/>
      <c r="E15" s="165"/>
      <c r="F15" s="166"/>
      <c r="G15" s="167"/>
      <c r="H15" s="168"/>
      <c r="I15" s="109" t="s">
        <v>68</v>
      </c>
      <c r="J15" s="12" t="s">
        <v>69</v>
      </c>
      <c r="K15" s="76" t="s">
        <v>68</v>
      </c>
      <c r="L15" s="77" t="s">
        <v>69</v>
      </c>
      <c r="M15" s="108"/>
      <c r="N15" s="180" t="s">
        <v>21</v>
      </c>
      <c r="O15" s="164"/>
      <c r="P15" s="15" t="s">
        <v>22</v>
      </c>
      <c r="Q15" s="13" t="s">
        <v>21</v>
      </c>
      <c r="R15" s="16" t="s">
        <v>23</v>
      </c>
      <c r="S15" s="108"/>
      <c r="T15" s="81" t="s">
        <v>58</v>
      </c>
      <c r="U15" s="74" t="s">
        <v>70</v>
      </c>
      <c r="V15" s="75" t="s">
        <v>71</v>
      </c>
    </row>
    <row r="16" spans="1:24" s="95" customFormat="1" ht="24" customHeight="1" x14ac:dyDescent="0.35">
      <c r="A16" s="69" t="s">
        <v>55</v>
      </c>
      <c r="B16" s="84"/>
      <c r="C16" s="84">
        <f>+C18+C17+C19</f>
        <v>11762431.210466526</v>
      </c>
      <c r="D16" s="85">
        <f>+D17+D18+D19</f>
        <v>11865584.210466526</v>
      </c>
      <c r="E16" s="86">
        <f>+E17+E18+E19</f>
        <v>407336.33041204605</v>
      </c>
      <c r="F16" s="131">
        <f>+F17+F18+F19</f>
        <v>103153</v>
      </c>
      <c r="G16" s="189"/>
      <c r="H16" s="190"/>
      <c r="I16" s="86"/>
      <c r="J16" s="88">
        <f>+J17+J18+J19</f>
        <v>1026951</v>
      </c>
      <c r="K16" s="89">
        <f>L16+(L16*0.0614)</f>
        <v>135859.20000000001</v>
      </c>
      <c r="L16" s="90">
        <f>+L17+L18</f>
        <v>128000</v>
      </c>
      <c r="M16" s="84"/>
      <c r="N16" s="141">
        <f>+N17+N18+N19</f>
        <v>870</v>
      </c>
      <c r="O16" s="117"/>
      <c r="P16" s="92">
        <f>+P17+P18+P19</f>
        <v>69267726.241431698</v>
      </c>
      <c r="Q16" s="93">
        <f>+Q17+Q18+Q19</f>
        <v>309</v>
      </c>
      <c r="R16" s="94">
        <f>+R17+R18+R19</f>
        <v>0</v>
      </c>
      <c r="S16" s="84"/>
      <c r="T16" s="86"/>
      <c r="U16" s="88"/>
      <c r="V16" s="87">
        <f>+V17+V19</f>
        <v>90400</v>
      </c>
      <c r="X16" s="96"/>
    </row>
    <row r="17" spans="1:24" s="106" customFormat="1" ht="24" customHeight="1" x14ac:dyDescent="0.35">
      <c r="A17" s="97" t="s">
        <v>24</v>
      </c>
      <c r="B17" s="98"/>
      <c r="C17" s="98">
        <v>4360791.3246027157</v>
      </c>
      <c r="D17" s="99">
        <f>+C17+F17</f>
        <v>4407490.3246027157</v>
      </c>
      <c r="E17" s="29">
        <v>54357.658920105663</v>
      </c>
      <c r="F17" s="132">
        <v>46699</v>
      </c>
      <c r="G17" s="175"/>
      <c r="H17" s="176"/>
      <c r="I17" s="29"/>
      <c r="J17" s="181">
        <v>750706</v>
      </c>
      <c r="K17" s="89">
        <f t="shared" ref="K17:K28" si="0">L17+(L17*0.0614)</f>
        <v>135859.20000000001</v>
      </c>
      <c r="L17" s="103">
        <v>128000</v>
      </c>
      <c r="M17" s="98"/>
      <c r="N17" s="185">
        <v>583</v>
      </c>
      <c r="O17" s="116"/>
      <c r="P17" s="191">
        <v>46641855.241431698</v>
      </c>
      <c r="Q17" s="187">
        <v>176</v>
      </c>
      <c r="R17" s="105"/>
      <c r="S17" s="98"/>
      <c r="T17" s="29"/>
      <c r="U17" s="101"/>
      <c r="V17" s="183">
        <v>57200</v>
      </c>
      <c r="X17" s="83"/>
    </row>
    <row r="18" spans="1:24" s="106" customFormat="1" ht="24" customHeight="1" x14ac:dyDescent="0.35">
      <c r="A18" s="97" t="s">
        <v>32</v>
      </c>
      <c r="B18" s="98"/>
      <c r="C18" s="98">
        <v>3251033.2077832147</v>
      </c>
      <c r="D18" s="99">
        <f t="shared" ref="D18:D28" si="1">+C18+F18</f>
        <v>3277295.2077832147</v>
      </c>
      <c r="E18" s="29">
        <v>34580.712108604712</v>
      </c>
      <c r="F18" s="132">
        <v>26262</v>
      </c>
      <c r="G18" s="177"/>
      <c r="H18" s="178"/>
      <c r="I18" s="29"/>
      <c r="J18" s="182"/>
      <c r="K18" s="89"/>
      <c r="L18" s="103"/>
      <c r="M18" s="98"/>
      <c r="N18" s="186"/>
      <c r="O18" s="116"/>
      <c r="P18" s="192"/>
      <c r="Q18" s="188"/>
      <c r="R18" s="105"/>
      <c r="S18" s="98"/>
      <c r="T18" s="29"/>
      <c r="U18" s="101"/>
      <c r="V18" s="184"/>
      <c r="X18" s="83"/>
    </row>
    <row r="19" spans="1:24" s="130" customFormat="1" ht="24" customHeight="1" x14ac:dyDescent="0.35">
      <c r="A19" s="126" t="s">
        <v>25</v>
      </c>
      <c r="B19" s="27"/>
      <c r="C19" s="27">
        <v>4150606.678080596</v>
      </c>
      <c r="D19" s="99">
        <f t="shared" si="1"/>
        <v>4180798.678080596</v>
      </c>
      <c r="E19" s="127">
        <v>318397.95938333566</v>
      </c>
      <c r="F19" s="133">
        <v>30192</v>
      </c>
      <c r="G19" s="197"/>
      <c r="H19" s="198"/>
      <c r="I19" s="127"/>
      <c r="J19" s="24">
        <v>276245</v>
      </c>
      <c r="K19" s="89">
        <f t="shared" si="0"/>
        <v>33964.800000000003</v>
      </c>
      <c r="L19" s="78">
        <v>32000</v>
      </c>
      <c r="M19" s="27"/>
      <c r="N19" s="142">
        <v>287</v>
      </c>
      <c r="O19" s="116"/>
      <c r="P19" s="66">
        <v>22625871</v>
      </c>
      <c r="Q19" s="128">
        <v>133</v>
      </c>
      <c r="R19" s="129"/>
      <c r="S19" s="27"/>
      <c r="T19" s="127"/>
      <c r="U19" s="24"/>
      <c r="V19" s="26">
        <v>33200</v>
      </c>
      <c r="X19" s="83"/>
    </row>
    <row r="20" spans="1:24" s="32" customFormat="1" ht="24" customHeight="1" x14ac:dyDescent="0.35">
      <c r="A20" s="70" t="s">
        <v>64</v>
      </c>
      <c r="B20" s="20"/>
      <c r="C20" s="20">
        <v>6820265.6185233779</v>
      </c>
      <c r="D20" s="99">
        <f t="shared" si="1"/>
        <v>6879148.6185233779</v>
      </c>
      <c r="E20" s="22">
        <v>353623.21909213276</v>
      </c>
      <c r="F20" s="134">
        <v>58883</v>
      </c>
      <c r="G20" s="193"/>
      <c r="H20" s="194"/>
      <c r="I20" s="22"/>
      <c r="J20" s="24">
        <v>645804</v>
      </c>
      <c r="K20" s="89">
        <f t="shared" si="0"/>
        <v>50947.199999999997</v>
      </c>
      <c r="L20" s="78">
        <v>48000</v>
      </c>
      <c r="M20" s="27"/>
      <c r="N20" s="143">
        <v>536</v>
      </c>
      <c r="O20" s="117"/>
      <c r="P20" s="66">
        <v>45649643</v>
      </c>
      <c r="Q20" s="30">
        <v>144</v>
      </c>
      <c r="R20" s="31"/>
      <c r="S20" s="20"/>
      <c r="T20" s="22"/>
      <c r="U20" s="25"/>
      <c r="V20" s="26">
        <v>33600</v>
      </c>
      <c r="X20" s="33"/>
    </row>
    <row r="21" spans="1:24" s="32" customFormat="1" ht="24" customHeight="1" x14ac:dyDescent="0.35">
      <c r="A21" s="69" t="s">
        <v>26</v>
      </c>
      <c r="B21" s="20"/>
      <c r="C21" s="20">
        <v>1633804.4116088713</v>
      </c>
      <c r="D21" s="99">
        <f t="shared" si="1"/>
        <v>1633804.4116088713</v>
      </c>
      <c r="E21" s="22">
        <v>46178.75856050622</v>
      </c>
      <c r="F21" s="134"/>
      <c r="G21" s="193"/>
      <c r="H21" s="194"/>
      <c r="I21" s="22"/>
      <c r="J21" s="24">
        <v>180083</v>
      </c>
      <c r="K21" s="89">
        <f t="shared" si="0"/>
        <v>16982.400000000001</v>
      </c>
      <c r="L21" s="78">
        <v>16000</v>
      </c>
      <c r="M21" s="27"/>
      <c r="N21" s="144">
        <v>97</v>
      </c>
      <c r="O21" s="117"/>
      <c r="P21" s="66">
        <v>8592942</v>
      </c>
      <c r="Q21" s="30">
        <v>55</v>
      </c>
      <c r="R21" s="31"/>
      <c r="S21" s="20"/>
      <c r="T21" s="22"/>
      <c r="U21" s="25"/>
      <c r="V21" s="26">
        <v>4800</v>
      </c>
      <c r="X21" s="33"/>
    </row>
    <row r="22" spans="1:24" s="32" customFormat="1" ht="24" customHeight="1" x14ac:dyDescent="0.35">
      <c r="A22" s="69" t="s">
        <v>27</v>
      </c>
      <c r="B22" s="20"/>
      <c r="C22" s="20">
        <v>1833191.1933022598</v>
      </c>
      <c r="D22" s="99">
        <f t="shared" si="1"/>
        <v>1833191.1933022598</v>
      </c>
      <c r="E22" s="22">
        <v>6991.7942488956587</v>
      </c>
      <c r="F22" s="134"/>
      <c r="G22" s="193"/>
      <c r="H22" s="194"/>
      <c r="I22" s="22"/>
      <c r="J22" s="24">
        <v>155412</v>
      </c>
      <c r="K22" s="162" t="s">
        <v>93</v>
      </c>
      <c r="L22" s="163" t="s">
        <v>93</v>
      </c>
      <c r="M22" s="27"/>
      <c r="N22" s="144">
        <v>106</v>
      </c>
      <c r="O22" s="117"/>
      <c r="P22" s="66">
        <v>9040607</v>
      </c>
      <c r="Q22" s="30">
        <v>26</v>
      </c>
      <c r="R22" s="31"/>
      <c r="S22" s="20"/>
      <c r="T22" s="22"/>
      <c r="U22" s="25"/>
      <c r="V22" s="26"/>
      <c r="X22" s="113"/>
    </row>
    <row r="23" spans="1:24" s="32" customFormat="1" ht="24" customHeight="1" x14ac:dyDescent="0.35">
      <c r="A23" s="69" t="s">
        <v>28</v>
      </c>
      <c r="B23" s="20">
        <v>1161176</v>
      </c>
      <c r="C23" s="20">
        <v>1256875.7069697231</v>
      </c>
      <c r="D23" s="99">
        <f t="shared" si="1"/>
        <v>1256875.7069697231</v>
      </c>
      <c r="E23" s="22">
        <v>14859.784580967802</v>
      </c>
      <c r="F23" s="134"/>
      <c r="G23" s="193"/>
      <c r="H23" s="194"/>
      <c r="I23" s="22"/>
      <c r="J23" s="24">
        <v>174888</v>
      </c>
      <c r="K23" s="89">
        <f t="shared" si="0"/>
        <v>16982.400000000001</v>
      </c>
      <c r="L23" s="78">
        <v>16000</v>
      </c>
      <c r="M23" s="27"/>
      <c r="N23" s="144">
        <v>63</v>
      </c>
      <c r="O23" s="117"/>
      <c r="P23" s="66">
        <v>5351470</v>
      </c>
      <c r="Q23" s="30">
        <v>15</v>
      </c>
      <c r="R23" s="31"/>
      <c r="S23" s="20"/>
      <c r="T23" s="22"/>
      <c r="U23" s="25"/>
      <c r="V23" s="26">
        <v>6800</v>
      </c>
      <c r="X23" s="33"/>
    </row>
    <row r="24" spans="1:24" s="32" customFormat="1" ht="24" customHeight="1" x14ac:dyDescent="0.35">
      <c r="A24" s="69" t="s">
        <v>29</v>
      </c>
      <c r="B24" s="20"/>
      <c r="C24" s="20">
        <v>1816188.0880707742</v>
      </c>
      <c r="D24" s="99">
        <f t="shared" si="1"/>
        <v>1816188.0880707742</v>
      </c>
      <c r="E24" s="22">
        <v>156832</v>
      </c>
      <c r="F24" s="134"/>
      <c r="G24" s="193"/>
      <c r="H24" s="194"/>
      <c r="I24" s="22"/>
      <c r="J24" s="24">
        <v>102187</v>
      </c>
      <c r="K24" s="89">
        <f t="shared" si="0"/>
        <v>16982.400000000001</v>
      </c>
      <c r="L24" s="78">
        <v>16000</v>
      </c>
      <c r="M24" s="27"/>
      <c r="N24" s="144">
        <v>62</v>
      </c>
      <c r="O24" s="117"/>
      <c r="P24" s="66">
        <v>4369713</v>
      </c>
      <c r="Q24" s="30">
        <v>30</v>
      </c>
      <c r="R24" s="31"/>
      <c r="S24" s="20"/>
      <c r="T24" s="22"/>
      <c r="U24" s="25"/>
      <c r="V24" s="26"/>
      <c r="X24" s="33"/>
    </row>
    <row r="25" spans="1:24" s="32" customFormat="1" ht="24" customHeight="1" x14ac:dyDescent="0.35">
      <c r="A25" s="69" t="s">
        <v>30</v>
      </c>
      <c r="B25" s="20"/>
      <c r="C25" s="20">
        <v>2889488.4108756143</v>
      </c>
      <c r="D25" s="99">
        <f t="shared" si="1"/>
        <v>2909068.4108756143</v>
      </c>
      <c r="E25" s="22">
        <v>312572.43798020057</v>
      </c>
      <c r="F25" s="134">
        <v>19580</v>
      </c>
      <c r="G25" s="193"/>
      <c r="H25" s="194"/>
      <c r="I25" s="22"/>
      <c r="J25" s="24">
        <v>207508</v>
      </c>
      <c r="K25" s="89">
        <f t="shared" si="0"/>
        <v>33964.800000000003</v>
      </c>
      <c r="L25" s="78">
        <v>32000</v>
      </c>
      <c r="M25" s="27"/>
      <c r="N25" s="145">
        <v>215</v>
      </c>
      <c r="O25" s="117" t="s">
        <v>80</v>
      </c>
      <c r="P25" s="66">
        <v>15995936</v>
      </c>
      <c r="Q25" s="30">
        <v>125</v>
      </c>
      <c r="R25" s="31"/>
      <c r="S25" s="20"/>
      <c r="T25" s="22"/>
      <c r="U25" s="25"/>
      <c r="V25" s="26">
        <v>5600</v>
      </c>
      <c r="X25" s="113"/>
    </row>
    <row r="26" spans="1:24" s="32" customFormat="1" ht="24" customHeight="1" x14ac:dyDescent="0.35">
      <c r="A26" s="69" t="s">
        <v>31</v>
      </c>
      <c r="B26" s="20"/>
      <c r="C26" s="20">
        <v>2631127.4884838029</v>
      </c>
      <c r="D26" s="99">
        <f t="shared" si="1"/>
        <v>2631127.4884838029</v>
      </c>
      <c r="E26" s="22">
        <v>287469.15597173094</v>
      </c>
      <c r="F26" s="134"/>
      <c r="G26" s="193"/>
      <c r="H26" s="194"/>
      <c r="I26" s="22"/>
      <c r="J26" s="24">
        <v>262479</v>
      </c>
      <c r="K26" s="89">
        <f t="shared" si="0"/>
        <v>33964.800000000003</v>
      </c>
      <c r="L26" s="78">
        <v>32000</v>
      </c>
      <c r="M26" s="27"/>
      <c r="N26" s="145">
        <v>207</v>
      </c>
      <c r="O26" s="117" t="s">
        <v>80</v>
      </c>
      <c r="P26" s="66">
        <v>16261007</v>
      </c>
      <c r="Q26" s="30">
        <v>91.5</v>
      </c>
      <c r="R26" s="31"/>
      <c r="S26" s="20"/>
      <c r="T26" s="22"/>
      <c r="U26" s="25"/>
      <c r="V26" s="26">
        <v>17200</v>
      </c>
      <c r="X26" s="113"/>
    </row>
    <row r="27" spans="1:24" s="32" customFormat="1" ht="24" customHeight="1" x14ac:dyDescent="0.35">
      <c r="A27" s="69" t="s">
        <v>33</v>
      </c>
      <c r="B27" s="20"/>
      <c r="C27" s="20">
        <v>4371581.0436929492</v>
      </c>
      <c r="D27" s="99">
        <f t="shared" si="1"/>
        <v>4404917.0436929492</v>
      </c>
      <c r="E27" s="22">
        <v>378743.07313836378</v>
      </c>
      <c r="F27" s="134">
        <v>33336</v>
      </c>
      <c r="G27" s="193"/>
      <c r="H27" s="194"/>
      <c r="I27" s="22"/>
      <c r="J27" s="24">
        <v>364804</v>
      </c>
      <c r="K27" s="89">
        <f t="shared" si="0"/>
        <v>50947.199999999997</v>
      </c>
      <c r="L27" s="78">
        <v>48000</v>
      </c>
      <c r="M27" s="27"/>
      <c r="N27" s="146">
        <v>304</v>
      </c>
      <c r="O27" s="118" t="s">
        <v>80</v>
      </c>
      <c r="P27" s="67">
        <v>24546561</v>
      </c>
      <c r="Q27" s="30">
        <v>167</v>
      </c>
      <c r="R27" s="31"/>
      <c r="S27" s="20"/>
      <c r="T27" s="22"/>
      <c r="U27" s="25"/>
      <c r="V27" s="26">
        <v>1200</v>
      </c>
      <c r="X27" s="113"/>
    </row>
    <row r="28" spans="1:24" s="32" customFormat="1" ht="24" customHeight="1" x14ac:dyDescent="0.35">
      <c r="A28" s="71" t="s">
        <v>34</v>
      </c>
      <c r="B28" s="20"/>
      <c r="C28" s="20">
        <v>4014647.8280060869</v>
      </c>
      <c r="D28" s="99">
        <f t="shared" si="1"/>
        <v>4046411.8280060869</v>
      </c>
      <c r="E28" s="35">
        <v>314116.31921018218</v>
      </c>
      <c r="F28" s="135">
        <v>31764</v>
      </c>
      <c r="G28" s="195"/>
      <c r="H28" s="196"/>
      <c r="I28" s="35"/>
      <c r="J28" s="37">
        <v>342071</v>
      </c>
      <c r="K28" s="89">
        <f t="shared" si="0"/>
        <v>50947.199999999997</v>
      </c>
      <c r="L28" s="80">
        <v>48000</v>
      </c>
      <c r="M28" s="27"/>
      <c r="N28" s="147">
        <v>313</v>
      </c>
      <c r="O28" s="119" t="s">
        <v>80</v>
      </c>
      <c r="P28" s="68">
        <v>25022197</v>
      </c>
      <c r="Q28" s="40">
        <v>171</v>
      </c>
      <c r="R28" s="20"/>
      <c r="S28" s="20"/>
      <c r="T28" s="35"/>
      <c r="U28" s="38"/>
      <c r="V28" s="39">
        <v>5200</v>
      </c>
      <c r="X28" s="113"/>
    </row>
    <row r="29" spans="1:24" ht="7.5" customHeight="1" thickBot="1" x14ac:dyDescent="0.4">
      <c r="A29" s="41"/>
      <c r="B29" s="42"/>
      <c r="C29" s="42"/>
      <c r="D29" s="43"/>
      <c r="E29" s="43"/>
      <c r="F29" s="136"/>
      <c r="G29" s="137"/>
      <c r="H29" s="138"/>
      <c r="I29" s="43"/>
      <c r="J29" s="45"/>
      <c r="K29" s="46"/>
      <c r="L29" s="47"/>
      <c r="M29" s="48"/>
      <c r="N29" s="148"/>
      <c r="O29" s="120"/>
      <c r="P29" s="60"/>
      <c r="Q29" s="49"/>
      <c r="R29" s="50"/>
      <c r="S29" s="42"/>
      <c r="T29" s="43"/>
      <c r="U29" s="46"/>
      <c r="V29" s="47"/>
    </row>
    <row r="30" spans="1:24" s="32" customFormat="1" ht="24" customHeight="1" x14ac:dyDescent="0.35">
      <c r="A30" s="34" t="s">
        <v>35</v>
      </c>
      <c r="B30" s="20"/>
      <c r="C30" s="61">
        <f>SUM(C17:C28)</f>
        <v>39029600.999999985</v>
      </c>
      <c r="D30" s="61">
        <f>SUM(D17:D28)</f>
        <v>39276316.999999985</v>
      </c>
      <c r="E30" s="35">
        <f t="shared" ref="E30:F30" si="2">SUM(E17:E28)</f>
        <v>2278722.8731950261</v>
      </c>
      <c r="F30" s="135">
        <f t="shared" si="2"/>
        <v>246716</v>
      </c>
      <c r="G30" s="139">
        <v>9336986</v>
      </c>
      <c r="H30" s="140">
        <v>7527658</v>
      </c>
      <c r="I30" s="35">
        <f>J30</f>
        <v>3462187</v>
      </c>
      <c r="J30" s="37">
        <f>SUM(J16:J28)-J16</f>
        <v>3462187</v>
      </c>
      <c r="K30" s="39">
        <f>SUM(K16:K28)-K16</f>
        <v>441542.39999999997</v>
      </c>
      <c r="L30" s="39">
        <f>SUM(L16:L28)-L16</f>
        <v>416000</v>
      </c>
      <c r="M30" s="27"/>
      <c r="N30" s="149">
        <f>SUM(N16:N28)-N16</f>
        <v>2773</v>
      </c>
      <c r="O30" s="119"/>
      <c r="P30" s="58">
        <f>SUM(P16:P28)-P16</f>
        <v>224097802.24143171</v>
      </c>
      <c r="Q30" s="40">
        <f>SUM(Q16:Q28)-Q16</f>
        <v>1133.5</v>
      </c>
      <c r="R30" s="20">
        <f>SUM(R17:R28)-R16</f>
        <v>0</v>
      </c>
      <c r="S30" s="20"/>
      <c r="T30" s="35"/>
      <c r="U30" s="38">
        <v>686349</v>
      </c>
      <c r="V30" s="39">
        <f>SUM(V17:V28)</f>
        <v>164800</v>
      </c>
    </row>
    <row r="31" spans="1:24" x14ac:dyDescent="0.35">
      <c r="G31" s="51"/>
      <c r="H31" s="51"/>
    </row>
    <row r="32" spans="1:24" x14ac:dyDescent="0.35">
      <c r="D32" s="51"/>
      <c r="E32" s="82"/>
      <c r="G32" s="51"/>
    </row>
    <row r="33" spans="1:25" x14ac:dyDescent="0.35">
      <c r="D33" s="51"/>
      <c r="E33" s="51"/>
      <c r="F33" s="51"/>
      <c r="G33" s="52"/>
    </row>
    <row r="34" spans="1:25" x14ac:dyDescent="0.35">
      <c r="E34" s="51"/>
      <c r="G34" s="51"/>
    </row>
    <row r="35" spans="1:25" ht="194.25" customHeight="1" x14ac:dyDescent="0.35"/>
    <row r="36" spans="1:25" s="114" customFormat="1" x14ac:dyDescent="0.35">
      <c r="A36" s="159" t="s">
        <v>89</v>
      </c>
      <c r="O36" s="121"/>
    </row>
    <row r="37" spans="1:25" x14ac:dyDescent="0.35">
      <c r="A37" s="1" t="s">
        <v>72</v>
      </c>
    </row>
    <row r="38" spans="1:25" x14ac:dyDescent="0.35">
      <c r="A38" s="1" t="s">
        <v>65</v>
      </c>
    </row>
    <row r="39" spans="1:25" x14ac:dyDescent="0.35">
      <c r="A39" s="1" t="s">
        <v>66</v>
      </c>
    </row>
    <row r="40" spans="1:25" x14ac:dyDescent="0.35">
      <c r="A40" s="160" t="s">
        <v>91</v>
      </c>
    </row>
    <row r="41" spans="1:25" x14ac:dyDescent="0.35">
      <c r="A41" s="160" t="s">
        <v>92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1"/>
      <c r="P41" s="160"/>
      <c r="Q41" s="160"/>
      <c r="R41" s="160"/>
      <c r="S41" s="160"/>
      <c r="T41" s="160"/>
    </row>
    <row r="44" spans="1:25" x14ac:dyDescent="0.35">
      <c r="F44" s="51"/>
      <c r="G44" s="51"/>
      <c r="K44" s="51"/>
      <c r="L44" s="51"/>
      <c r="N44" s="82"/>
      <c r="O44" s="122"/>
    </row>
    <row r="45" spans="1:25" x14ac:dyDescent="0.35">
      <c r="F45" s="51"/>
      <c r="G45" s="51"/>
      <c r="W45" s="51"/>
      <c r="X45" s="51"/>
      <c r="Y45" s="112"/>
    </row>
    <row r="46" spans="1:25" x14ac:dyDescent="0.35">
      <c r="F46" s="51"/>
      <c r="G46" s="51"/>
      <c r="W46" s="51"/>
      <c r="X46" s="51"/>
      <c r="Y46" s="112"/>
    </row>
    <row r="47" spans="1:25" x14ac:dyDescent="0.35">
      <c r="E47" s="51"/>
      <c r="F47" s="51"/>
      <c r="G47" s="51"/>
      <c r="W47" s="51"/>
      <c r="X47" s="51"/>
      <c r="Y47" s="112"/>
    </row>
    <row r="48" spans="1:25" x14ac:dyDescent="0.35">
      <c r="C48" s="54"/>
      <c r="F48" s="112"/>
    </row>
    <row r="49" spans="3:25" x14ac:dyDescent="0.35">
      <c r="O49" s="1"/>
      <c r="W49" s="51"/>
      <c r="X49" s="51"/>
      <c r="Y49" s="82"/>
    </row>
    <row r="50" spans="3:25" x14ac:dyDescent="0.35">
      <c r="C50" s="54"/>
      <c r="O50" s="1"/>
      <c r="W50" s="51"/>
      <c r="X50" s="51"/>
    </row>
    <row r="51" spans="3:25" x14ac:dyDescent="0.35">
      <c r="C51" s="54"/>
      <c r="O51" s="1"/>
    </row>
    <row r="52" spans="3:25" x14ac:dyDescent="0.35">
      <c r="C52" s="54"/>
      <c r="O52" s="1"/>
    </row>
  </sheetData>
  <sheetProtection selectLockedCells="1" selectUnlockedCells="1"/>
  <mergeCells count="38">
    <mergeCell ref="G19:H19"/>
    <mergeCell ref="G21:H21"/>
    <mergeCell ref="G22:H22"/>
    <mergeCell ref="G23:H23"/>
    <mergeCell ref="G24:H24"/>
    <mergeCell ref="G25:H25"/>
    <mergeCell ref="G26:H26"/>
    <mergeCell ref="G27:H27"/>
    <mergeCell ref="G28:H28"/>
    <mergeCell ref="G20:H20"/>
    <mergeCell ref="U14:V14"/>
    <mergeCell ref="G17:H17"/>
    <mergeCell ref="G18:H18"/>
    <mergeCell ref="I14:J14"/>
    <mergeCell ref="K14:L14"/>
    <mergeCell ref="N15:O15"/>
    <mergeCell ref="J17:J18"/>
    <mergeCell ref="V17:V18"/>
    <mergeCell ref="N17:N18"/>
    <mergeCell ref="Q17:Q18"/>
    <mergeCell ref="G16:H16"/>
    <mergeCell ref="P17:P18"/>
    <mergeCell ref="D14:D15"/>
    <mergeCell ref="E14:E15"/>
    <mergeCell ref="F14:F15"/>
    <mergeCell ref="G14:H15"/>
    <mergeCell ref="A2:V2"/>
    <mergeCell ref="A6:E6"/>
    <mergeCell ref="D12:L12"/>
    <mergeCell ref="N12:R12"/>
    <mergeCell ref="T12:V12"/>
    <mergeCell ref="D13:F13"/>
    <mergeCell ref="I13:J13"/>
    <mergeCell ref="K13:L13"/>
    <mergeCell ref="N13:P13"/>
    <mergeCell ref="U13:V13"/>
    <mergeCell ref="N14:P14"/>
    <mergeCell ref="Q14:R14"/>
  </mergeCells>
  <pageMargins left="0.70833333333333337" right="0.70833333333333337" top="0.74791666666666667" bottom="0.74791666666666667" header="0.51180555555555551" footer="0.51180555555555551"/>
  <pageSetup paperSize="8" scale="78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55"/>
  <sheetViews>
    <sheetView view="pageBreakPreview" zoomScale="85" zoomScaleNormal="85" zoomScaleSheetLayoutView="85" workbookViewId="0">
      <pane xSplit="3" ySplit="10" topLeftCell="N11" activePane="bottomRight" state="frozen"/>
      <selection pane="topRight" activeCell="D1" sqref="D1"/>
      <selection pane="bottomLeft" activeCell="A11" sqref="A11"/>
      <selection pane="bottomRight" activeCell="Z13" sqref="Z13:AH39"/>
    </sheetView>
  </sheetViews>
  <sheetFormatPr baseColWidth="10" defaultColWidth="11.453125" defaultRowHeight="14.5" x14ac:dyDescent="0.35"/>
  <cols>
    <col min="1" max="1" width="22.26953125" style="1" customWidth="1"/>
    <col min="2" max="2" width="1.54296875" style="1" customWidth="1"/>
    <col min="3" max="3" width="19.81640625" style="1" customWidth="1"/>
    <col min="4" max="6" width="16.1796875" style="1" customWidth="1"/>
    <col min="7" max="7" width="1.54296875" style="1" customWidth="1"/>
    <col min="8" max="9" width="16.1796875" style="1" customWidth="1"/>
    <col min="10" max="10" width="1.54296875" style="1" customWidth="1"/>
    <col min="11" max="11" width="11.453125" style="1" customWidth="1"/>
    <col min="12" max="12" width="12.26953125" style="1" customWidth="1"/>
    <col min="13" max="14" width="11.453125" style="1"/>
    <col min="15" max="15" width="1.54296875" style="1" customWidth="1"/>
    <col min="16" max="16" width="12.7265625" style="1" customWidth="1"/>
    <col min="17" max="17" width="4.81640625" style="121" customWidth="1"/>
    <col min="18" max="18" width="12.81640625" style="1" customWidth="1"/>
    <col min="19" max="20" width="11.453125" style="1"/>
    <col min="21" max="21" width="1.54296875" style="1" customWidth="1"/>
    <col min="22" max="22" width="13.81640625" style="1" customWidth="1"/>
    <col min="23" max="23" width="12.1796875" style="1" bestFit="1" customWidth="1"/>
    <col min="24" max="16384" width="11.453125" style="1"/>
  </cols>
  <sheetData>
    <row r="2" spans="1:26" ht="19" thickBot="1" x14ac:dyDescent="0.5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1:26" ht="18.5" hidden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5"/>
      <c r="R3" s="2"/>
      <c r="S3" s="2"/>
      <c r="T3" s="2"/>
      <c r="U3" s="2"/>
      <c r="V3" s="2"/>
      <c r="W3" s="2"/>
      <c r="X3" s="2"/>
    </row>
    <row r="4" spans="1:26" ht="18.5" hidden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5"/>
      <c r="R4" s="2"/>
      <c r="S4" s="2"/>
      <c r="T4" s="2"/>
      <c r="U4" s="2"/>
      <c r="V4" s="2"/>
      <c r="W4" s="2"/>
      <c r="X4" s="2"/>
    </row>
    <row r="5" spans="1:26" ht="18.5" hidden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15"/>
      <c r="R5" s="2"/>
      <c r="S5" s="2"/>
      <c r="T5" s="2"/>
      <c r="U5" s="2"/>
      <c r="V5" s="2"/>
      <c r="W5" s="2"/>
      <c r="X5" s="2"/>
    </row>
    <row r="6" spans="1:26" ht="18.5" hidden="1" x14ac:dyDescent="0.45">
      <c r="A6" s="170"/>
      <c r="B6" s="170"/>
      <c r="C6" s="170"/>
      <c r="D6" s="170"/>
      <c r="E6" s="1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15"/>
      <c r="R6" s="2"/>
      <c r="S6" s="2"/>
      <c r="T6" s="2"/>
      <c r="U6" s="2"/>
      <c r="V6" s="2"/>
      <c r="W6" s="2"/>
      <c r="X6" s="2"/>
    </row>
    <row r="7" spans="1:26" ht="18.5" hidden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15"/>
      <c r="R7" s="2"/>
      <c r="S7" s="2"/>
      <c r="T7" s="2"/>
      <c r="U7" s="2"/>
      <c r="V7" s="2"/>
      <c r="W7" s="2"/>
      <c r="X7" s="2"/>
    </row>
    <row r="8" spans="1:26" ht="18.5" hidden="1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15"/>
      <c r="R8" s="2"/>
      <c r="S8" s="2"/>
      <c r="T8" s="2"/>
      <c r="U8" s="2"/>
      <c r="V8" s="2"/>
      <c r="W8" s="2"/>
      <c r="X8" s="2"/>
    </row>
    <row r="9" spans="1:26" ht="18.5" hidden="1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15"/>
      <c r="R9" s="2"/>
      <c r="S9" s="2"/>
      <c r="T9" s="2"/>
      <c r="U9" s="111"/>
      <c r="V9" s="111"/>
      <c r="W9" s="2"/>
      <c r="X9" s="111"/>
    </row>
    <row r="10" spans="1:26" ht="18.5" hidden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15"/>
      <c r="R10" s="2"/>
      <c r="S10" s="2"/>
      <c r="T10" s="2"/>
      <c r="U10" s="2"/>
      <c r="V10" s="2"/>
      <c r="W10" s="2"/>
      <c r="X10" s="2"/>
    </row>
    <row r="12" spans="1:26" s="3" customFormat="1" ht="23.25" customHeight="1" x14ac:dyDescent="0.35">
      <c r="D12" s="199" t="s">
        <v>0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4"/>
      <c r="P12" s="199" t="s">
        <v>1</v>
      </c>
      <c r="Q12" s="199"/>
      <c r="R12" s="199"/>
      <c r="S12" s="199"/>
      <c r="T12" s="199"/>
      <c r="U12" s="4"/>
      <c r="V12" s="172" t="s">
        <v>2</v>
      </c>
      <c r="W12" s="172"/>
      <c r="X12" s="172"/>
    </row>
    <row r="13" spans="1:26" x14ac:dyDescent="0.35">
      <c r="A13" s="5"/>
      <c r="B13" s="6"/>
      <c r="C13" s="6"/>
      <c r="D13" s="173" t="s">
        <v>3</v>
      </c>
      <c r="E13" s="173"/>
      <c r="F13" s="173"/>
      <c r="G13" s="125"/>
      <c r="H13" s="125" t="s">
        <v>4</v>
      </c>
      <c r="I13" s="125" t="s">
        <v>5</v>
      </c>
      <c r="J13" s="125"/>
      <c r="K13" s="173" t="s">
        <v>6</v>
      </c>
      <c r="L13" s="173"/>
      <c r="M13" s="173" t="s">
        <v>7</v>
      </c>
      <c r="N13" s="173"/>
      <c r="O13" s="125"/>
      <c r="P13" s="173" t="s">
        <v>8</v>
      </c>
      <c r="Q13" s="173"/>
      <c r="R13" s="173"/>
      <c r="S13" s="125"/>
      <c r="T13" s="125"/>
      <c r="U13" s="125"/>
      <c r="V13" s="125" t="s">
        <v>9</v>
      </c>
      <c r="W13" s="173" t="s">
        <v>10</v>
      </c>
      <c r="X13" s="173"/>
    </row>
    <row r="14" spans="1:26" ht="30" customHeight="1" x14ac:dyDescent="0.35">
      <c r="A14" s="5"/>
      <c r="B14" s="8"/>
      <c r="C14" s="72"/>
      <c r="D14" s="164" t="s">
        <v>56</v>
      </c>
      <c r="E14" s="165" t="s">
        <v>60</v>
      </c>
      <c r="F14" s="179" t="s">
        <v>76</v>
      </c>
      <c r="G14" s="124"/>
      <c r="H14" s="174" t="s">
        <v>61</v>
      </c>
      <c r="I14" s="174"/>
      <c r="J14" s="124"/>
      <c r="K14" s="165" t="s">
        <v>62</v>
      </c>
      <c r="L14" s="165"/>
      <c r="M14" s="179" t="s">
        <v>15</v>
      </c>
      <c r="N14" s="179"/>
      <c r="O14" s="124"/>
      <c r="P14" s="165" t="s">
        <v>16</v>
      </c>
      <c r="Q14" s="165"/>
      <c r="R14" s="165"/>
      <c r="S14" s="174" t="s">
        <v>17</v>
      </c>
      <c r="T14" s="174"/>
      <c r="U14" s="124"/>
      <c r="V14" s="123" t="s">
        <v>18</v>
      </c>
      <c r="W14" s="174" t="s">
        <v>63</v>
      </c>
      <c r="X14" s="174"/>
    </row>
    <row r="15" spans="1:26" ht="30" customHeight="1" x14ac:dyDescent="0.35">
      <c r="A15" s="5"/>
      <c r="B15" s="8"/>
      <c r="C15" s="8" t="s">
        <v>59</v>
      </c>
      <c r="D15" s="164"/>
      <c r="E15" s="165"/>
      <c r="F15" s="179"/>
      <c r="G15" s="124"/>
      <c r="H15" s="174"/>
      <c r="I15" s="174"/>
      <c r="J15" s="124"/>
      <c r="K15" s="123" t="s">
        <v>58</v>
      </c>
      <c r="L15" s="12" t="s">
        <v>77</v>
      </c>
      <c r="M15" s="76" t="s">
        <v>58</v>
      </c>
      <c r="N15" s="77" t="s">
        <v>77</v>
      </c>
      <c r="O15" s="124"/>
      <c r="P15" s="201" t="s">
        <v>21</v>
      </c>
      <c r="Q15" s="164"/>
      <c r="R15" s="15" t="s">
        <v>22</v>
      </c>
      <c r="S15" s="13" t="s">
        <v>21</v>
      </c>
      <c r="T15" s="16" t="s">
        <v>23</v>
      </c>
      <c r="U15" s="124"/>
      <c r="V15" s="81" t="s">
        <v>51</v>
      </c>
      <c r="W15" s="74" t="s">
        <v>78</v>
      </c>
      <c r="X15" s="75" t="s">
        <v>79</v>
      </c>
    </row>
    <row r="16" spans="1:26" s="106" customFormat="1" ht="24" customHeight="1" x14ac:dyDescent="0.35">
      <c r="A16" s="97" t="s">
        <v>24</v>
      </c>
      <c r="B16" s="98"/>
      <c r="C16" s="98">
        <v>4434670.6656826129</v>
      </c>
      <c r="D16" s="99">
        <f>C16+F16</f>
        <v>4483132.6656826129</v>
      </c>
      <c r="E16" s="29">
        <v>27958</v>
      </c>
      <c r="F16" s="100">
        <v>48462</v>
      </c>
      <c r="G16" s="98"/>
      <c r="H16" s="202"/>
      <c r="I16" s="202"/>
      <c r="J16" s="98"/>
      <c r="K16" s="29"/>
      <c r="L16" s="101">
        <f>331685+90302</f>
        <v>421987</v>
      </c>
      <c r="M16" s="102"/>
      <c r="N16" s="103">
        <v>48000</v>
      </c>
      <c r="O16" s="98"/>
      <c r="P16" s="150">
        <v>331</v>
      </c>
      <c r="Q16" s="116"/>
      <c r="R16" s="66">
        <v>25188659</v>
      </c>
      <c r="S16" s="104">
        <v>58</v>
      </c>
      <c r="T16" s="105">
        <v>2</v>
      </c>
      <c r="U16" s="98"/>
      <c r="V16" s="29"/>
      <c r="W16" s="101"/>
      <c r="X16" s="100"/>
      <c r="Z16" s="83"/>
    </row>
    <row r="17" spans="1:26" s="106" customFormat="1" ht="24" customHeight="1" x14ac:dyDescent="0.35">
      <c r="A17" s="97" t="s">
        <v>32</v>
      </c>
      <c r="B17" s="98"/>
      <c r="C17" s="98">
        <v>3345461.4956746087</v>
      </c>
      <c r="D17" s="99">
        <f>C17+F17</f>
        <v>3372714.4956746087</v>
      </c>
      <c r="E17" s="29">
        <v>105457</v>
      </c>
      <c r="F17" s="100">
        <v>27253</v>
      </c>
      <c r="G17" s="98"/>
      <c r="H17" s="203"/>
      <c r="I17" s="203"/>
      <c r="J17" s="98"/>
      <c r="K17" s="29"/>
      <c r="L17" s="101">
        <f>204712+106782</f>
        <v>311494</v>
      </c>
      <c r="M17" s="102"/>
      <c r="N17" s="103">
        <v>64000</v>
      </c>
      <c r="O17" s="98"/>
      <c r="P17" s="150">
        <v>252</v>
      </c>
      <c r="Q17" s="116"/>
      <c r="R17" s="66">
        <v>20923842</v>
      </c>
      <c r="S17" s="104">
        <v>116</v>
      </c>
      <c r="T17" s="105">
        <v>0</v>
      </c>
      <c r="U17" s="98"/>
      <c r="V17" s="29"/>
      <c r="W17" s="101"/>
      <c r="X17" s="100"/>
      <c r="Z17" s="83"/>
    </row>
    <row r="18" spans="1:26" s="95" customFormat="1" ht="24" customHeight="1" x14ac:dyDescent="0.35">
      <c r="A18" s="69" t="s">
        <v>55</v>
      </c>
      <c r="B18" s="84"/>
      <c r="C18" s="84"/>
      <c r="D18" s="85">
        <f>+D16+D17</f>
        <v>7855847.1613572221</v>
      </c>
      <c r="E18" s="86">
        <f t="shared" ref="E18:F18" si="0">+E16+E17</f>
        <v>133415</v>
      </c>
      <c r="F18" s="87">
        <f t="shared" si="0"/>
        <v>75715</v>
      </c>
      <c r="G18" s="84"/>
      <c r="H18" s="204"/>
      <c r="I18" s="204"/>
      <c r="J18" s="84"/>
      <c r="K18" s="86"/>
      <c r="L18" s="88">
        <f t="shared" ref="L18:N18" si="1">+L16+L17</f>
        <v>733481</v>
      </c>
      <c r="M18" s="89"/>
      <c r="N18" s="90">
        <f t="shared" si="1"/>
        <v>112000</v>
      </c>
      <c r="O18" s="84"/>
      <c r="P18" s="151">
        <f t="shared" ref="P18:T18" si="2">+P16+P17</f>
        <v>583</v>
      </c>
      <c r="Q18" s="117" t="s">
        <v>80</v>
      </c>
      <c r="R18" s="92">
        <f t="shared" si="2"/>
        <v>46112501</v>
      </c>
      <c r="S18" s="93">
        <f t="shared" si="2"/>
        <v>174</v>
      </c>
      <c r="T18" s="94">
        <f t="shared" si="2"/>
        <v>2</v>
      </c>
      <c r="U18" s="84"/>
      <c r="V18" s="86"/>
      <c r="W18" s="88"/>
      <c r="X18" s="87">
        <v>4000</v>
      </c>
      <c r="Z18" s="96"/>
    </row>
    <row r="19" spans="1:26" s="32" customFormat="1" ht="24" customHeight="1" x14ac:dyDescent="0.35">
      <c r="A19" s="70" t="s">
        <v>64</v>
      </c>
      <c r="B19" s="20"/>
      <c r="C19" s="20">
        <v>6474420.3994312454</v>
      </c>
      <c r="D19" s="21">
        <f t="shared" ref="D19:D28" si="3">C19+F19</f>
        <v>6535525.3994312454</v>
      </c>
      <c r="E19" s="22">
        <v>49697.788149860011</v>
      </c>
      <c r="F19" s="23">
        <v>61105</v>
      </c>
      <c r="G19" s="20"/>
      <c r="H19" s="200"/>
      <c r="I19" s="200"/>
      <c r="J19" s="20"/>
      <c r="K19" s="22"/>
      <c r="L19" s="24">
        <v>655491</v>
      </c>
      <c r="M19" s="73"/>
      <c r="N19" s="78">
        <v>76043</v>
      </c>
      <c r="O19" s="27"/>
      <c r="P19" s="152">
        <v>536</v>
      </c>
      <c r="Q19" s="117" t="s">
        <v>81</v>
      </c>
      <c r="R19" s="66">
        <v>44051422</v>
      </c>
      <c r="S19" s="30">
        <v>161</v>
      </c>
      <c r="T19" s="31">
        <v>13</v>
      </c>
      <c r="U19" s="20"/>
      <c r="V19" s="22"/>
      <c r="W19" s="25"/>
      <c r="X19" s="26">
        <v>23200</v>
      </c>
      <c r="Z19" s="33"/>
    </row>
    <row r="20" spans="1:26" s="32" customFormat="1" ht="24" customHeight="1" x14ac:dyDescent="0.35">
      <c r="A20" s="69" t="s">
        <v>25</v>
      </c>
      <c r="B20" s="20"/>
      <c r="C20" s="20">
        <v>3841068.7186972601</v>
      </c>
      <c r="D20" s="21">
        <f>C20+F20</f>
        <v>3872400.7186972601</v>
      </c>
      <c r="E20" s="22">
        <v>89533.869298500154</v>
      </c>
      <c r="F20" s="23">
        <v>31332</v>
      </c>
      <c r="G20" s="20"/>
      <c r="H20" s="200"/>
      <c r="I20" s="200"/>
      <c r="J20" s="20"/>
      <c r="K20" s="22"/>
      <c r="L20" s="24">
        <v>269587</v>
      </c>
      <c r="M20" s="73"/>
      <c r="N20" s="78">
        <v>0</v>
      </c>
      <c r="O20" s="27"/>
      <c r="P20" s="153">
        <v>287</v>
      </c>
      <c r="Q20" s="117"/>
      <c r="R20" s="66">
        <v>21770108</v>
      </c>
      <c r="S20" s="30">
        <v>129</v>
      </c>
      <c r="T20" s="31">
        <v>0</v>
      </c>
      <c r="U20" s="20"/>
      <c r="V20" s="22"/>
      <c r="W20" s="25"/>
      <c r="X20" s="26">
        <v>6000</v>
      </c>
      <c r="Z20" s="33"/>
    </row>
    <row r="21" spans="1:26" s="32" customFormat="1" ht="24" customHeight="1" x14ac:dyDescent="0.35">
      <c r="A21" s="69" t="s">
        <v>26</v>
      </c>
      <c r="B21" s="20"/>
      <c r="C21" s="20">
        <v>1597625.6530483651</v>
      </c>
      <c r="D21" s="21">
        <f t="shared" si="3"/>
        <v>1597625.6530483651</v>
      </c>
      <c r="E21" s="22">
        <v>43594.313624536844</v>
      </c>
      <c r="F21" s="23"/>
      <c r="G21" s="20"/>
      <c r="H21" s="200"/>
      <c r="I21" s="200"/>
      <c r="J21" s="20"/>
      <c r="K21" s="22"/>
      <c r="L21" s="24">
        <v>188633</v>
      </c>
      <c r="M21" s="73"/>
      <c r="N21" s="78">
        <v>0</v>
      </c>
      <c r="O21" s="27"/>
      <c r="P21" s="153">
        <v>97</v>
      </c>
      <c r="Q21" s="117"/>
      <c r="R21" s="66">
        <v>8303713</v>
      </c>
      <c r="S21" s="30">
        <v>54</v>
      </c>
      <c r="T21" s="31">
        <v>0</v>
      </c>
      <c r="U21" s="20"/>
      <c r="V21" s="22"/>
      <c r="W21" s="25"/>
      <c r="X21" s="26">
        <v>1600</v>
      </c>
      <c r="Z21" s="33"/>
    </row>
    <row r="22" spans="1:26" s="32" customFormat="1" ht="24" customHeight="1" x14ac:dyDescent="0.35">
      <c r="A22" s="69" t="s">
        <v>27</v>
      </c>
      <c r="B22" s="20"/>
      <c r="C22" s="20">
        <v>1836199.3990533641</v>
      </c>
      <c r="D22" s="21">
        <f t="shared" si="3"/>
        <v>1836199.3990533641</v>
      </c>
      <c r="E22" s="22">
        <v>4264</v>
      </c>
      <c r="F22" s="23"/>
      <c r="G22" s="20"/>
      <c r="H22" s="200"/>
      <c r="I22" s="200"/>
      <c r="J22" s="20"/>
      <c r="K22" s="22"/>
      <c r="L22" s="24">
        <v>160194</v>
      </c>
      <c r="M22" s="73"/>
      <c r="N22" s="78">
        <v>32000</v>
      </c>
      <c r="O22" s="27"/>
      <c r="P22" s="153">
        <v>106</v>
      </c>
      <c r="Q22" s="117"/>
      <c r="R22" s="66">
        <v>8724553</v>
      </c>
      <c r="S22" s="30">
        <v>26</v>
      </c>
      <c r="T22" s="31">
        <v>0</v>
      </c>
      <c r="U22" s="20"/>
      <c r="V22" s="22"/>
      <c r="W22" s="25"/>
      <c r="X22" s="26"/>
      <c r="Z22" s="113"/>
    </row>
    <row r="23" spans="1:26" s="32" customFormat="1" ht="24" customHeight="1" x14ac:dyDescent="0.35">
      <c r="A23" s="69" t="s">
        <v>28</v>
      </c>
      <c r="B23" s="20">
        <v>1161176</v>
      </c>
      <c r="C23" s="20">
        <v>1242015.9223887553</v>
      </c>
      <c r="D23" s="21">
        <f t="shared" si="3"/>
        <v>1242015.9223887553</v>
      </c>
      <c r="E23" s="22">
        <v>19910</v>
      </c>
      <c r="F23" s="23"/>
      <c r="G23" s="20"/>
      <c r="H23" s="200"/>
      <c r="I23" s="200"/>
      <c r="J23" s="20"/>
      <c r="K23" s="22"/>
      <c r="L23" s="24">
        <v>165413</v>
      </c>
      <c r="M23" s="73"/>
      <c r="N23" s="78">
        <v>0</v>
      </c>
      <c r="O23" s="27"/>
      <c r="P23" s="153">
        <v>63</v>
      </c>
      <c r="Q23" s="117"/>
      <c r="R23" s="66">
        <v>5163620</v>
      </c>
      <c r="S23" s="30">
        <v>16</v>
      </c>
      <c r="T23" s="31">
        <v>2</v>
      </c>
      <c r="U23" s="20"/>
      <c r="V23" s="22"/>
      <c r="W23" s="25"/>
      <c r="X23" s="26">
        <v>2400</v>
      </c>
      <c r="Z23" s="33"/>
    </row>
    <row r="24" spans="1:26" s="32" customFormat="1" ht="24" customHeight="1" x14ac:dyDescent="0.35">
      <c r="A24" s="69" t="s">
        <v>29</v>
      </c>
      <c r="B24" s="20"/>
      <c r="C24" s="20">
        <v>1769355.9612658001</v>
      </c>
      <c r="D24" s="21">
        <f t="shared" si="3"/>
        <v>1769355.9612658001</v>
      </c>
      <c r="E24" s="22">
        <v>151458.7500997601</v>
      </c>
      <c r="F24" s="23"/>
      <c r="G24" s="20"/>
      <c r="H24" s="200"/>
      <c r="I24" s="200"/>
      <c r="J24" s="20"/>
      <c r="K24" s="22"/>
      <c r="L24" s="24">
        <v>88458</v>
      </c>
      <c r="M24" s="73"/>
      <c r="N24" s="78">
        <v>16000</v>
      </c>
      <c r="O24" s="27"/>
      <c r="P24" s="153">
        <v>62</v>
      </c>
      <c r="Q24" s="117"/>
      <c r="R24" s="66">
        <v>4184845</v>
      </c>
      <c r="S24" s="30">
        <v>29</v>
      </c>
      <c r="T24" s="31">
        <v>0</v>
      </c>
      <c r="U24" s="20"/>
      <c r="V24" s="22"/>
      <c r="W24" s="25"/>
      <c r="X24" s="26"/>
      <c r="Z24" s="33"/>
    </row>
    <row r="25" spans="1:26" s="32" customFormat="1" ht="24" customHeight="1" x14ac:dyDescent="0.35">
      <c r="A25" s="69" t="s">
        <v>30</v>
      </c>
      <c r="B25" s="20"/>
      <c r="C25" s="20">
        <v>2586176.9728954136</v>
      </c>
      <c r="D25" s="21">
        <f t="shared" si="3"/>
        <v>2606495.9728954136</v>
      </c>
      <c r="E25" s="22">
        <v>51512.818054673815</v>
      </c>
      <c r="F25" s="23">
        <v>20319</v>
      </c>
      <c r="G25" s="20"/>
      <c r="H25" s="200"/>
      <c r="I25" s="200"/>
      <c r="J25" s="20"/>
      <c r="K25" s="22"/>
      <c r="L25" s="24">
        <v>217527</v>
      </c>
      <c r="M25" s="73"/>
      <c r="N25" s="78">
        <v>32000</v>
      </c>
      <c r="O25" s="27"/>
      <c r="P25" s="154">
        <v>208.3</v>
      </c>
      <c r="Q25" s="117" t="s">
        <v>67</v>
      </c>
      <c r="R25" s="66">
        <v>15354831</v>
      </c>
      <c r="S25" s="30">
        <v>122</v>
      </c>
      <c r="T25" s="31">
        <v>0</v>
      </c>
      <c r="U25" s="20"/>
      <c r="V25" s="22"/>
      <c r="W25" s="25"/>
      <c r="X25" s="26"/>
      <c r="Z25" s="113"/>
    </row>
    <row r="26" spans="1:26" s="32" customFormat="1" ht="24" customHeight="1" x14ac:dyDescent="0.35">
      <c r="A26" s="69" t="s">
        <v>31</v>
      </c>
      <c r="B26" s="20"/>
      <c r="C26" s="20">
        <v>2353658.3325120718</v>
      </c>
      <c r="D26" s="21">
        <f t="shared" si="3"/>
        <v>2353658.3325120718</v>
      </c>
      <c r="E26" s="22">
        <v>20457.472644061956</v>
      </c>
      <c r="F26" s="23"/>
      <c r="G26" s="20"/>
      <c r="H26" s="200"/>
      <c r="I26" s="200"/>
      <c r="J26" s="20"/>
      <c r="K26" s="22"/>
      <c r="L26" s="24">
        <v>249603</v>
      </c>
      <c r="M26" s="73"/>
      <c r="N26" s="78">
        <v>32000</v>
      </c>
      <c r="O26" s="27"/>
      <c r="P26" s="154">
        <v>200.3</v>
      </c>
      <c r="Q26" s="117" t="s">
        <v>67</v>
      </c>
      <c r="R26" s="66">
        <v>15643756</v>
      </c>
      <c r="S26" s="30">
        <v>88</v>
      </c>
      <c r="T26" s="31">
        <v>5</v>
      </c>
      <c r="U26" s="20"/>
      <c r="V26" s="22"/>
      <c r="W26" s="25"/>
      <c r="X26" s="26">
        <v>400</v>
      </c>
      <c r="Z26" s="113"/>
    </row>
    <row r="27" spans="1:26" s="32" customFormat="1" ht="24" customHeight="1" x14ac:dyDescent="0.35">
      <c r="A27" s="69" t="s">
        <v>33</v>
      </c>
      <c r="B27" s="20"/>
      <c r="C27" s="20">
        <v>4001579.9705545856</v>
      </c>
      <c r="D27" s="21">
        <f t="shared" si="3"/>
        <v>4036173.9705545856</v>
      </c>
      <c r="E27" s="22">
        <v>141773.23121104584</v>
      </c>
      <c r="F27" s="23">
        <v>34594</v>
      </c>
      <c r="G27" s="20"/>
      <c r="H27" s="200"/>
      <c r="I27" s="200"/>
      <c r="J27" s="27"/>
      <c r="K27" s="22"/>
      <c r="L27" s="24">
        <v>350021</v>
      </c>
      <c r="M27" s="73"/>
      <c r="N27" s="78">
        <v>32000</v>
      </c>
      <c r="O27" s="27"/>
      <c r="P27" s="155">
        <v>297.3</v>
      </c>
      <c r="Q27" s="118" t="s">
        <v>82</v>
      </c>
      <c r="R27" s="67">
        <v>23640079</v>
      </c>
      <c r="S27" s="30">
        <v>162</v>
      </c>
      <c r="T27" s="31">
        <v>0</v>
      </c>
      <c r="U27" s="20"/>
      <c r="V27" s="22"/>
      <c r="W27" s="25"/>
      <c r="X27" s="26">
        <v>1200</v>
      </c>
      <c r="Z27" s="113"/>
    </row>
    <row r="28" spans="1:26" s="32" customFormat="1" ht="24" customHeight="1" x14ac:dyDescent="0.35">
      <c r="A28" s="71" t="s">
        <v>34</v>
      </c>
      <c r="B28" s="20"/>
      <c r="C28" s="20">
        <v>3709332.5087959049</v>
      </c>
      <c r="D28" s="21">
        <f t="shared" si="3"/>
        <v>3742295.5087959049</v>
      </c>
      <c r="E28" s="35">
        <v>94382.945556614868</v>
      </c>
      <c r="F28" s="36">
        <v>32963</v>
      </c>
      <c r="G28" s="20"/>
      <c r="H28" s="205"/>
      <c r="I28" s="205"/>
      <c r="J28" s="27"/>
      <c r="K28" s="35"/>
      <c r="L28" s="37">
        <v>348500</v>
      </c>
      <c r="M28" s="79"/>
      <c r="N28" s="80">
        <v>32000</v>
      </c>
      <c r="O28" s="27"/>
      <c r="P28" s="156">
        <v>306.3</v>
      </c>
      <c r="Q28" s="119" t="s">
        <v>67</v>
      </c>
      <c r="R28" s="68">
        <v>24088880</v>
      </c>
      <c r="S28" s="40">
        <v>162</v>
      </c>
      <c r="T28" s="20">
        <v>0</v>
      </c>
      <c r="U28" s="20"/>
      <c r="V28" s="35"/>
      <c r="W28" s="38"/>
      <c r="X28" s="39">
        <v>800</v>
      </c>
      <c r="Z28" s="113"/>
    </row>
    <row r="29" spans="1:26" ht="7.5" customHeight="1" thickBot="1" x14ac:dyDescent="0.4">
      <c r="A29" s="41"/>
      <c r="B29" s="42"/>
      <c r="C29" s="42"/>
      <c r="D29" s="43"/>
      <c r="E29" s="43"/>
      <c r="F29" s="44"/>
      <c r="G29" s="42"/>
      <c r="H29" s="43"/>
      <c r="I29" s="44"/>
      <c r="J29" s="27"/>
      <c r="K29" s="43"/>
      <c r="L29" s="45"/>
      <c r="M29" s="46"/>
      <c r="N29" s="47"/>
      <c r="O29" s="48"/>
      <c r="P29" s="157"/>
      <c r="Q29" s="120"/>
      <c r="R29" s="60"/>
      <c r="S29" s="49"/>
      <c r="T29" s="50"/>
      <c r="U29" s="42"/>
      <c r="V29" s="43"/>
      <c r="W29" s="46"/>
      <c r="X29" s="47"/>
    </row>
    <row r="30" spans="1:26" s="32" customFormat="1" ht="24" customHeight="1" x14ac:dyDescent="0.35">
      <c r="A30" s="34" t="s">
        <v>35</v>
      </c>
      <c r="B30" s="20"/>
      <c r="C30" s="61">
        <f>SUM(C16:C28)</f>
        <v>37191565.999999993</v>
      </c>
      <c r="D30" s="61">
        <f>SUM(D16:D28)-D18</f>
        <v>37447593.999999985</v>
      </c>
      <c r="E30" s="35">
        <f t="shared" ref="E30:F30" si="4">SUM(E16:E28)-E18</f>
        <v>800000.18863905361</v>
      </c>
      <c r="F30" s="36">
        <f t="shared" si="4"/>
        <v>256028</v>
      </c>
      <c r="G30" s="20"/>
      <c r="H30" s="35">
        <v>7715168</v>
      </c>
      <c r="I30" s="36">
        <v>9100000</v>
      </c>
      <c r="J30" s="27"/>
      <c r="K30" s="35">
        <f>L30</f>
        <v>3426908</v>
      </c>
      <c r="L30" s="37">
        <f>SUM(L16:L28)-L18</f>
        <v>3426908</v>
      </c>
      <c r="M30" s="38">
        <v>368000</v>
      </c>
      <c r="N30" s="39">
        <f t="shared" ref="N30" si="5">SUM(N16:N28)-N18</f>
        <v>364043</v>
      </c>
      <c r="O30" s="27"/>
      <c r="P30" s="158">
        <f>SUM(P16:P28)-P18</f>
        <v>2746.2000000000007</v>
      </c>
      <c r="Q30" s="119"/>
      <c r="R30" s="58">
        <f t="shared" ref="R30:T30" si="6">SUM(R16:R28)-R18</f>
        <v>217038308</v>
      </c>
      <c r="S30" s="40">
        <f t="shared" si="6"/>
        <v>1123</v>
      </c>
      <c r="T30" s="20">
        <f t="shared" si="6"/>
        <v>22</v>
      </c>
      <c r="U30" s="20"/>
      <c r="V30" s="35">
        <v>13429562</v>
      </c>
      <c r="W30" s="38">
        <v>686349</v>
      </c>
      <c r="X30" s="39">
        <f>SUM(X16:X28)-X18</f>
        <v>35600</v>
      </c>
    </row>
    <row r="31" spans="1:26" x14ac:dyDescent="0.35">
      <c r="H31" s="51"/>
      <c r="I31" s="51"/>
    </row>
    <row r="32" spans="1:26" x14ac:dyDescent="0.35">
      <c r="D32" s="51"/>
      <c r="E32" s="82"/>
      <c r="H32" s="51">
        <v>7336985</v>
      </c>
    </row>
    <row r="33" spans="1:17" x14ac:dyDescent="0.35">
      <c r="D33" s="51"/>
      <c r="E33" s="51"/>
      <c r="F33" s="51"/>
      <c r="H33" s="51">
        <v>8683440</v>
      </c>
    </row>
    <row r="34" spans="1:17" x14ac:dyDescent="0.35">
      <c r="E34" s="51"/>
      <c r="H34" s="51"/>
    </row>
    <row r="36" spans="1:17" s="114" customFormat="1" x14ac:dyDescent="0.35">
      <c r="A36" s="114" t="s">
        <v>83</v>
      </c>
      <c r="Q36" s="121"/>
    </row>
    <row r="37" spans="1:17" x14ac:dyDescent="0.35">
      <c r="A37" s="1" t="s">
        <v>84</v>
      </c>
    </row>
    <row r="38" spans="1:17" x14ac:dyDescent="0.35">
      <c r="A38" s="1" t="s">
        <v>65</v>
      </c>
    </row>
    <row r="39" spans="1:17" x14ac:dyDescent="0.35">
      <c r="A39" s="1" t="s">
        <v>66</v>
      </c>
    </row>
    <row r="40" spans="1:17" x14ac:dyDescent="0.35">
      <c r="A40" s="1" t="s">
        <v>85</v>
      </c>
    </row>
    <row r="41" spans="1:17" x14ac:dyDescent="0.35">
      <c r="A41" s="1" t="s">
        <v>86</v>
      </c>
    </row>
    <row r="42" spans="1:17" x14ac:dyDescent="0.35">
      <c r="A42" s="1" t="s">
        <v>87</v>
      </c>
    </row>
    <row r="43" spans="1:17" x14ac:dyDescent="0.35">
      <c r="A43" s="1" t="s">
        <v>88</v>
      </c>
    </row>
    <row r="47" spans="1:17" x14ac:dyDescent="0.35">
      <c r="F47" s="51"/>
      <c r="H47" s="51"/>
      <c r="M47" s="51"/>
      <c r="N47" s="51"/>
      <c r="P47" s="82"/>
      <c r="Q47" s="122"/>
    </row>
    <row r="48" spans="1:17" x14ac:dyDescent="0.35">
      <c r="F48" s="51"/>
      <c r="H48" s="51"/>
    </row>
    <row r="49" spans="3:8" x14ac:dyDescent="0.35">
      <c r="F49" s="51"/>
      <c r="H49" s="51"/>
    </row>
    <row r="50" spans="3:8" x14ac:dyDescent="0.35">
      <c r="E50" s="51"/>
      <c r="F50" s="51"/>
      <c r="G50" s="51"/>
      <c r="H50" s="51"/>
    </row>
    <row r="51" spans="3:8" x14ac:dyDescent="0.35">
      <c r="C51" s="54"/>
      <c r="F51" s="112"/>
    </row>
    <row r="53" spans="3:8" x14ac:dyDescent="0.35">
      <c r="C53" s="54"/>
    </row>
    <row r="54" spans="3:8" x14ac:dyDescent="0.35">
      <c r="C54" s="54"/>
    </row>
    <row r="55" spans="3:8" x14ac:dyDescent="0.35">
      <c r="C55" s="54"/>
    </row>
  </sheetData>
  <sheetProtection selectLockedCells="1" selectUnlockedCells="1"/>
  <mergeCells count="33">
    <mergeCell ref="H24:I24"/>
    <mergeCell ref="H25:I25"/>
    <mergeCell ref="H26:I26"/>
    <mergeCell ref="H27:I27"/>
    <mergeCell ref="H28:I28"/>
    <mergeCell ref="H23:I23"/>
    <mergeCell ref="P14:R14"/>
    <mergeCell ref="S14:T14"/>
    <mergeCell ref="W14:X14"/>
    <mergeCell ref="P15:Q15"/>
    <mergeCell ref="H16:I16"/>
    <mergeCell ref="H17:I17"/>
    <mergeCell ref="M14:N14"/>
    <mergeCell ref="H18:I18"/>
    <mergeCell ref="H19:I19"/>
    <mergeCell ref="H20:I20"/>
    <mergeCell ref="H21:I21"/>
    <mergeCell ref="H22:I22"/>
    <mergeCell ref="D14:D15"/>
    <mergeCell ref="E14:E15"/>
    <mergeCell ref="F14:F15"/>
    <mergeCell ref="H14:I15"/>
    <mergeCell ref="K14:L14"/>
    <mergeCell ref="A2:X2"/>
    <mergeCell ref="A6:E6"/>
    <mergeCell ref="D12:N12"/>
    <mergeCell ref="P12:T12"/>
    <mergeCell ref="V12:X12"/>
    <mergeCell ref="D13:F13"/>
    <mergeCell ref="K13:L13"/>
    <mergeCell ref="M13:N13"/>
    <mergeCell ref="P13:R13"/>
    <mergeCell ref="W13:X13"/>
  </mergeCells>
  <pageMargins left="0.70833333333333337" right="0.70833333333333337" top="0.74791666666666667" bottom="0.74791666666666667" header="0.51180555555555551" footer="0.51180555555555551"/>
  <pageSetup paperSize="8" scale="71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Y51"/>
  <sheetViews>
    <sheetView view="pageBreakPreview" topLeftCell="A16" zoomScale="85" zoomScaleNormal="85" zoomScaleSheetLayoutView="85" workbookViewId="0">
      <selection activeCell="D30" sqref="D30"/>
    </sheetView>
  </sheetViews>
  <sheetFormatPr baseColWidth="10" defaultColWidth="11.453125" defaultRowHeight="14.5" x14ac:dyDescent="0.35"/>
  <cols>
    <col min="1" max="1" width="22.26953125" style="1" customWidth="1"/>
    <col min="2" max="2" width="1.54296875" style="1" customWidth="1"/>
    <col min="3" max="3" width="19.81640625" style="1" hidden="1" customWidth="1"/>
    <col min="4" max="6" width="16.1796875" style="1" customWidth="1"/>
    <col min="7" max="7" width="1.54296875" style="1" customWidth="1"/>
    <col min="8" max="9" width="16.1796875" style="1" customWidth="1"/>
    <col min="10" max="10" width="1.54296875" style="1" customWidth="1"/>
    <col min="11" max="11" width="11.453125" style="1" customWidth="1"/>
    <col min="12" max="12" width="12.26953125" style="1" customWidth="1"/>
    <col min="13" max="14" width="11.453125" style="1"/>
    <col min="15" max="15" width="1.54296875" style="1" customWidth="1"/>
    <col min="16" max="16" width="11.453125" style="1"/>
    <col min="17" max="17" width="12.81640625" style="1" customWidth="1"/>
    <col min="18" max="19" width="11.453125" style="1"/>
    <col min="20" max="20" width="1.54296875" style="1" customWidth="1"/>
    <col min="21" max="21" width="13.81640625" style="1" customWidth="1"/>
    <col min="22" max="22" width="12.1796875" style="1" bestFit="1" customWidth="1"/>
    <col min="23" max="16384" width="11.453125" style="1"/>
  </cols>
  <sheetData>
    <row r="2" spans="1:25" ht="19" thickBot="1" x14ac:dyDescent="0.5">
      <c r="A2" s="169" t="s">
        <v>57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5" ht="18.5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18.5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" ht="18.5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ht="18.5" x14ac:dyDescent="0.45">
      <c r="A6" s="170"/>
      <c r="B6" s="170"/>
      <c r="C6" s="170"/>
      <c r="D6" s="170"/>
      <c r="E6" s="1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ht="18.5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ht="18.5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ht="18.5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5" ht="18.5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2" spans="1:25" s="3" customFormat="1" ht="23.25" customHeight="1" x14ac:dyDescent="0.35">
      <c r="D12" s="199" t="s">
        <v>0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4"/>
      <c r="P12" s="199" t="s">
        <v>1</v>
      </c>
      <c r="Q12" s="199"/>
      <c r="R12" s="199"/>
      <c r="S12" s="199"/>
      <c r="T12" s="4"/>
      <c r="U12" s="172" t="s">
        <v>2</v>
      </c>
      <c r="V12" s="172"/>
      <c r="W12" s="172"/>
    </row>
    <row r="13" spans="1:25" x14ac:dyDescent="0.35">
      <c r="A13" s="5"/>
      <c r="B13" s="6"/>
      <c r="C13" s="6"/>
      <c r="D13" s="173" t="s">
        <v>3</v>
      </c>
      <c r="E13" s="173"/>
      <c r="F13" s="173"/>
      <c r="G13" s="62"/>
      <c r="H13" s="62" t="s">
        <v>4</v>
      </c>
      <c r="I13" s="62" t="s">
        <v>5</v>
      </c>
      <c r="J13" s="62"/>
      <c r="K13" s="173" t="s">
        <v>6</v>
      </c>
      <c r="L13" s="173"/>
      <c r="M13" s="173" t="s">
        <v>7</v>
      </c>
      <c r="N13" s="173"/>
      <c r="O13" s="62"/>
      <c r="P13" s="173" t="s">
        <v>8</v>
      </c>
      <c r="Q13" s="173"/>
      <c r="R13" s="62"/>
      <c r="S13" s="62"/>
      <c r="T13" s="62"/>
      <c r="U13" s="62" t="s">
        <v>9</v>
      </c>
      <c r="V13" s="173" t="s">
        <v>10</v>
      </c>
      <c r="W13" s="173"/>
    </row>
    <row r="14" spans="1:25" ht="30" customHeight="1" x14ac:dyDescent="0.35">
      <c r="A14" s="5"/>
      <c r="B14" s="8"/>
      <c r="C14" s="72"/>
      <c r="D14" s="164" t="s">
        <v>56</v>
      </c>
      <c r="E14" s="165" t="s">
        <v>12</v>
      </c>
      <c r="F14" s="179" t="s">
        <v>53</v>
      </c>
      <c r="G14" s="65"/>
      <c r="H14" s="174" t="s">
        <v>13</v>
      </c>
      <c r="I14" s="174"/>
      <c r="J14" s="65"/>
      <c r="K14" s="165" t="s">
        <v>14</v>
      </c>
      <c r="L14" s="165"/>
      <c r="M14" s="179" t="s">
        <v>15</v>
      </c>
      <c r="N14" s="179"/>
      <c r="O14" s="65"/>
      <c r="P14" s="165" t="s">
        <v>16</v>
      </c>
      <c r="Q14" s="165"/>
      <c r="R14" s="174" t="s">
        <v>17</v>
      </c>
      <c r="S14" s="174"/>
      <c r="T14" s="65"/>
      <c r="U14" s="64" t="s">
        <v>18</v>
      </c>
      <c r="V14" s="174" t="s">
        <v>19</v>
      </c>
      <c r="W14" s="174"/>
    </row>
    <row r="15" spans="1:25" ht="30" customHeight="1" x14ac:dyDescent="0.35">
      <c r="A15" s="5"/>
      <c r="B15" s="8"/>
      <c r="C15" s="8" t="s">
        <v>41</v>
      </c>
      <c r="D15" s="164"/>
      <c r="E15" s="165"/>
      <c r="F15" s="179"/>
      <c r="G15" s="65"/>
      <c r="H15" s="174"/>
      <c r="I15" s="174"/>
      <c r="J15" s="65"/>
      <c r="K15" s="64" t="s">
        <v>51</v>
      </c>
      <c r="L15" s="12" t="s">
        <v>52</v>
      </c>
      <c r="M15" s="76" t="s">
        <v>51</v>
      </c>
      <c r="N15" s="77" t="s">
        <v>52</v>
      </c>
      <c r="O15" s="65"/>
      <c r="P15" s="63" t="s">
        <v>21</v>
      </c>
      <c r="Q15" s="15" t="s">
        <v>22</v>
      </c>
      <c r="R15" s="13" t="s">
        <v>21</v>
      </c>
      <c r="S15" s="16" t="s">
        <v>23</v>
      </c>
      <c r="T15" s="65"/>
      <c r="U15" s="81" t="s">
        <v>44</v>
      </c>
      <c r="V15" s="74" t="s">
        <v>49</v>
      </c>
      <c r="W15" s="75" t="s">
        <v>50</v>
      </c>
    </row>
    <row r="16" spans="1:25" s="106" customFormat="1" ht="24" customHeight="1" x14ac:dyDescent="0.35">
      <c r="A16" s="97" t="s">
        <v>24</v>
      </c>
      <c r="B16" s="98"/>
      <c r="C16" s="98">
        <v>4531712.7637996627</v>
      </c>
      <c r="D16" s="99">
        <f>C16+F16</f>
        <v>4580174.7637996627</v>
      </c>
      <c r="E16" s="29">
        <v>94710.763799662585</v>
      </c>
      <c r="F16" s="100">
        <v>48462</v>
      </c>
      <c r="G16" s="98"/>
      <c r="H16" s="202">
        <v>2014598</v>
      </c>
      <c r="I16" s="202"/>
      <c r="J16" s="98"/>
      <c r="K16" s="29"/>
      <c r="L16" s="101">
        <v>417512</v>
      </c>
      <c r="M16" s="102">
        <v>48000</v>
      </c>
      <c r="N16" s="103">
        <f>+M16</f>
        <v>48000</v>
      </c>
      <c r="O16" s="98"/>
      <c r="P16" s="107">
        <v>330.5</v>
      </c>
      <c r="Q16" s="66">
        <v>26162669</v>
      </c>
      <c r="R16" s="104">
        <v>58</v>
      </c>
      <c r="S16" s="105">
        <v>2</v>
      </c>
      <c r="T16" s="98"/>
      <c r="U16" s="29"/>
      <c r="V16" s="101"/>
      <c r="W16" s="100">
        <v>56850</v>
      </c>
      <c r="Y16" s="83"/>
    </row>
    <row r="17" spans="1:25" s="106" customFormat="1" ht="24" customHeight="1" x14ac:dyDescent="0.35">
      <c r="A17" s="97" t="s">
        <v>32</v>
      </c>
      <c r="B17" s="98"/>
      <c r="C17" s="98">
        <v>3365004.7748505715</v>
      </c>
      <c r="D17" s="99">
        <f>C17+F17</f>
        <v>3392257.7748505715</v>
      </c>
      <c r="E17" s="29">
        <v>35972.774850571644</v>
      </c>
      <c r="F17" s="100">
        <v>27253</v>
      </c>
      <c r="G17" s="98"/>
      <c r="H17" s="203">
        <v>352000</v>
      </c>
      <c r="I17" s="203"/>
      <c r="J17" s="98"/>
      <c r="K17" s="29"/>
      <c r="L17" s="101">
        <v>322267</v>
      </c>
      <c r="M17" s="102">
        <v>64000</v>
      </c>
      <c r="N17" s="103">
        <v>32000</v>
      </c>
      <c r="O17" s="98"/>
      <c r="P17" s="107">
        <v>251.5</v>
      </c>
      <c r="Q17" s="66">
        <v>20737550.571269326</v>
      </c>
      <c r="R17" s="104">
        <v>116</v>
      </c>
      <c r="S17" s="105">
        <v>0</v>
      </c>
      <c r="T17" s="98"/>
      <c r="U17" s="29"/>
      <c r="V17" s="101"/>
      <c r="W17" s="100">
        <v>25592</v>
      </c>
      <c r="Y17" s="83"/>
    </row>
    <row r="18" spans="1:25" s="95" customFormat="1" ht="24" customHeight="1" x14ac:dyDescent="0.35">
      <c r="A18" s="69" t="s">
        <v>55</v>
      </c>
      <c r="B18" s="84"/>
      <c r="C18" s="84"/>
      <c r="D18" s="85">
        <f>+D16+D17</f>
        <v>7972432.5386502342</v>
      </c>
      <c r="E18" s="86">
        <f t="shared" ref="E18:F18" si="0">+E16+E17</f>
        <v>130683.53865023423</v>
      </c>
      <c r="F18" s="87">
        <f t="shared" si="0"/>
        <v>75715</v>
      </c>
      <c r="G18" s="84"/>
      <c r="H18" s="204">
        <f>+H16+H17</f>
        <v>2366598</v>
      </c>
      <c r="I18" s="204"/>
      <c r="J18" s="84"/>
      <c r="K18" s="86"/>
      <c r="L18" s="88">
        <f t="shared" ref="L18" si="1">+L16+L17</f>
        <v>739779</v>
      </c>
      <c r="M18" s="89">
        <f t="shared" ref="M18" si="2">+M16+M17</f>
        <v>112000</v>
      </c>
      <c r="N18" s="90">
        <f t="shared" ref="N18" si="3">+N16+N17</f>
        <v>80000</v>
      </c>
      <c r="O18" s="84"/>
      <c r="P18" s="91">
        <f t="shared" ref="P18" si="4">+P16+P17</f>
        <v>582</v>
      </c>
      <c r="Q18" s="92">
        <f t="shared" ref="Q18" si="5">+Q16+Q17</f>
        <v>46900219.571269326</v>
      </c>
      <c r="R18" s="93">
        <f t="shared" ref="R18" si="6">+R16+R17</f>
        <v>174</v>
      </c>
      <c r="S18" s="94">
        <f t="shared" ref="S18" si="7">+S16+S17</f>
        <v>2</v>
      </c>
      <c r="T18" s="84"/>
      <c r="U18" s="86"/>
      <c r="V18" s="88"/>
      <c r="W18" s="87">
        <f t="shared" ref="W18" si="8">+W16+W17</f>
        <v>82442</v>
      </c>
      <c r="Y18" s="96"/>
    </row>
    <row r="19" spans="1:25" s="32" customFormat="1" ht="24" customHeight="1" x14ac:dyDescent="0.35">
      <c r="A19" s="70" t="s">
        <v>38</v>
      </c>
      <c r="B19" s="20"/>
      <c r="C19" s="20">
        <v>6424723</v>
      </c>
      <c r="D19" s="21">
        <f t="shared" ref="D19:D28" si="9">C19+F19</f>
        <v>6485828</v>
      </c>
      <c r="E19" s="22">
        <v>66982.611281385791</v>
      </c>
      <c r="F19" s="23">
        <v>61105</v>
      </c>
      <c r="G19" s="20"/>
      <c r="H19" s="200">
        <v>251321</v>
      </c>
      <c r="I19" s="200"/>
      <c r="J19" s="20"/>
      <c r="K19" s="22"/>
      <c r="L19" s="24">
        <v>651704</v>
      </c>
      <c r="M19" s="73">
        <f>5*16000</f>
        <v>80000</v>
      </c>
      <c r="N19" s="78">
        <f>+M19</f>
        <v>80000</v>
      </c>
      <c r="O19" s="27"/>
      <c r="P19" s="28">
        <v>535</v>
      </c>
      <c r="Q19" s="66">
        <v>43200727.152072094</v>
      </c>
      <c r="R19" s="30">
        <v>161</v>
      </c>
      <c r="S19" s="31">
        <v>13</v>
      </c>
      <c r="T19" s="20"/>
      <c r="U19" s="22"/>
      <c r="V19" s="25"/>
      <c r="W19" s="26">
        <v>49900</v>
      </c>
      <c r="Y19" s="33"/>
    </row>
    <row r="20" spans="1:25" s="32" customFormat="1" ht="24" customHeight="1" x14ac:dyDescent="0.35">
      <c r="A20" s="69" t="s">
        <v>25</v>
      </c>
      <c r="B20" s="20"/>
      <c r="C20" s="20">
        <v>3751534.8493987601</v>
      </c>
      <c r="D20" s="21">
        <f t="shared" si="9"/>
        <v>3782866.8493987601</v>
      </c>
      <c r="E20" s="22">
        <v>202125.84939876001</v>
      </c>
      <c r="F20" s="23">
        <v>31332</v>
      </c>
      <c r="G20" s="20"/>
      <c r="H20" s="200">
        <v>2342009</v>
      </c>
      <c r="I20" s="200"/>
      <c r="J20" s="20"/>
      <c r="K20" s="22"/>
      <c r="L20" s="24">
        <v>259026</v>
      </c>
      <c r="M20" s="73">
        <v>0</v>
      </c>
      <c r="N20" s="78">
        <v>0</v>
      </c>
      <c r="O20" s="27"/>
      <c r="P20" s="28">
        <v>287</v>
      </c>
      <c r="Q20" s="66">
        <v>21762592.405960083</v>
      </c>
      <c r="R20" s="30">
        <v>129</v>
      </c>
      <c r="S20" s="31">
        <v>0</v>
      </c>
      <c r="T20" s="20"/>
      <c r="U20" s="22"/>
      <c r="V20" s="25"/>
      <c r="W20" s="26">
        <v>60000</v>
      </c>
      <c r="Y20" s="33"/>
    </row>
    <row r="21" spans="1:25" s="32" customFormat="1" ht="24" customHeight="1" x14ac:dyDescent="0.35">
      <c r="A21" s="69" t="s">
        <v>26</v>
      </c>
      <c r="B21" s="20"/>
      <c r="C21" s="20">
        <v>1554031</v>
      </c>
      <c r="D21" s="21">
        <f t="shared" si="9"/>
        <v>1554031</v>
      </c>
      <c r="E21" s="22">
        <v>22654.339423828194</v>
      </c>
      <c r="F21" s="23"/>
      <c r="G21" s="20"/>
      <c r="H21" s="200">
        <v>343003</v>
      </c>
      <c r="I21" s="200"/>
      <c r="J21" s="20"/>
      <c r="K21" s="22"/>
      <c r="L21" s="24">
        <v>196222</v>
      </c>
      <c r="M21" s="73">
        <v>0</v>
      </c>
      <c r="N21" s="78">
        <v>0</v>
      </c>
      <c r="O21" s="27"/>
      <c r="P21" s="28">
        <v>96</v>
      </c>
      <c r="Q21" s="66">
        <v>7857732.2129764464</v>
      </c>
      <c r="R21" s="30">
        <v>54</v>
      </c>
      <c r="S21" s="31">
        <v>0</v>
      </c>
      <c r="T21" s="20"/>
      <c r="U21" s="22"/>
      <c r="V21" s="25"/>
      <c r="W21" s="26">
        <v>17800</v>
      </c>
      <c r="Y21" s="33"/>
    </row>
    <row r="22" spans="1:25" s="32" customFormat="1" ht="24" customHeight="1" x14ac:dyDescent="0.35">
      <c r="A22" s="69" t="s">
        <v>27</v>
      </c>
      <c r="B22" s="20"/>
      <c r="C22" s="20">
        <v>1831935</v>
      </c>
      <c r="D22" s="21">
        <f t="shared" si="9"/>
        <v>1831935</v>
      </c>
      <c r="E22" s="22">
        <v>0</v>
      </c>
      <c r="F22" s="23"/>
      <c r="G22" s="20"/>
      <c r="H22" s="200">
        <v>355702</v>
      </c>
      <c r="I22" s="200"/>
      <c r="J22" s="20"/>
      <c r="K22" s="22"/>
      <c r="L22" s="24">
        <v>158024</v>
      </c>
      <c r="M22" s="73">
        <v>32000</v>
      </c>
      <c r="N22" s="78">
        <v>16000</v>
      </c>
      <c r="O22" s="27"/>
      <c r="P22" s="28">
        <v>109</v>
      </c>
      <c r="Q22" s="66">
        <v>8356816.8828209266</v>
      </c>
      <c r="R22" s="30">
        <v>26</v>
      </c>
      <c r="S22" s="31">
        <v>0</v>
      </c>
      <c r="T22" s="20"/>
      <c r="U22" s="22"/>
      <c r="V22" s="25"/>
      <c r="W22" s="26"/>
      <c r="Y22" s="33"/>
    </row>
    <row r="23" spans="1:25" s="32" customFormat="1" ht="24" customHeight="1" x14ac:dyDescent="0.35">
      <c r="A23" s="69" t="s">
        <v>28</v>
      </c>
      <c r="B23" s="20">
        <v>1161176</v>
      </c>
      <c r="C23" s="20">
        <v>1222106.1327881645</v>
      </c>
      <c r="D23" s="21">
        <f t="shared" si="9"/>
        <v>1222106.1327881645</v>
      </c>
      <c r="E23" s="22">
        <v>1584.1327881644593</v>
      </c>
      <c r="F23" s="23"/>
      <c r="G23" s="20"/>
      <c r="H23" s="200">
        <v>0</v>
      </c>
      <c r="I23" s="200"/>
      <c r="J23" s="20"/>
      <c r="K23" s="22"/>
      <c r="L23" s="24">
        <v>144291</v>
      </c>
      <c r="M23" s="73">
        <v>0</v>
      </c>
      <c r="N23" s="78">
        <v>48000</v>
      </c>
      <c r="O23" s="27"/>
      <c r="P23" s="28">
        <v>62</v>
      </c>
      <c r="Q23" s="66">
        <v>4985626.8928173315</v>
      </c>
      <c r="R23" s="30">
        <v>15</v>
      </c>
      <c r="S23" s="31">
        <v>2</v>
      </c>
      <c r="T23" s="20"/>
      <c r="U23" s="22"/>
      <c r="V23" s="25"/>
      <c r="W23" s="26">
        <v>30300</v>
      </c>
      <c r="Y23" s="33"/>
    </row>
    <row r="24" spans="1:25" s="32" customFormat="1" ht="24" customHeight="1" x14ac:dyDescent="0.35">
      <c r="A24" s="69" t="s">
        <v>29</v>
      </c>
      <c r="B24" s="20"/>
      <c r="C24" s="20">
        <v>1617897.2111660384</v>
      </c>
      <c r="D24" s="21">
        <f t="shared" si="9"/>
        <v>1617897.2111660384</v>
      </c>
      <c r="E24" s="22">
        <v>105902.21116603845</v>
      </c>
      <c r="F24" s="23"/>
      <c r="G24" s="20"/>
      <c r="H24" s="200">
        <v>1395000</v>
      </c>
      <c r="I24" s="200"/>
      <c r="J24" s="20"/>
      <c r="K24" s="22"/>
      <c r="L24" s="24">
        <v>89183</v>
      </c>
      <c r="M24" s="73">
        <v>16000</v>
      </c>
      <c r="N24" s="78">
        <v>16000</v>
      </c>
      <c r="O24" s="27"/>
      <c r="P24" s="28">
        <v>62</v>
      </c>
      <c r="Q24" s="66">
        <v>4207456.8928173315</v>
      </c>
      <c r="R24" s="30">
        <v>29</v>
      </c>
      <c r="S24" s="31">
        <v>0</v>
      </c>
      <c r="T24" s="20"/>
      <c r="U24" s="22"/>
      <c r="V24" s="25"/>
      <c r="W24" s="26">
        <v>4624</v>
      </c>
      <c r="Y24" s="33"/>
    </row>
    <row r="25" spans="1:25" s="32" customFormat="1" ht="24" customHeight="1" x14ac:dyDescent="0.35">
      <c r="A25" s="69" t="s">
        <v>30</v>
      </c>
      <c r="B25" s="20"/>
      <c r="C25" s="20">
        <v>2534664.1548407432</v>
      </c>
      <c r="D25" s="21">
        <f t="shared" si="9"/>
        <v>2554983.1548407432</v>
      </c>
      <c r="E25" s="22">
        <v>159750.1548407432</v>
      </c>
      <c r="F25" s="23">
        <v>20319</v>
      </c>
      <c r="G25" s="20"/>
      <c r="H25" s="200">
        <v>1675281</v>
      </c>
      <c r="I25" s="200"/>
      <c r="J25" s="20"/>
      <c r="K25" s="22"/>
      <c r="L25" s="24">
        <v>234678</v>
      </c>
      <c r="M25" s="73">
        <f>2*16000</f>
        <v>32000</v>
      </c>
      <c r="N25" s="78">
        <v>32000</v>
      </c>
      <c r="O25" s="27"/>
      <c r="P25" s="28">
        <v>206</v>
      </c>
      <c r="Q25" s="66">
        <v>15072399.270640057</v>
      </c>
      <c r="R25" s="30">
        <v>122</v>
      </c>
      <c r="S25" s="31">
        <v>0</v>
      </c>
      <c r="T25" s="20"/>
      <c r="U25" s="22"/>
      <c r="V25" s="25"/>
      <c r="W25" s="26">
        <v>4259</v>
      </c>
      <c r="Y25" s="33"/>
    </row>
    <row r="26" spans="1:25" s="32" customFormat="1" ht="24" customHeight="1" x14ac:dyDescent="0.35">
      <c r="A26" s="69" t="s">
        <v>31</v>
      </c>
      <c r="B26" s="20"/>
      <c r="C26" s="20">
        <v>2333200.8598680142</v>
      </c>
      <c r="D26" s="21">
        <f t="shared" si="9"/>
        <v>2333200.8598680142</v>
      </c>
      <c r="E26" s="22">
        <v>111577.85986801436</v>
      </c>
      <c r="F26" s="23"/>
      <c r="G26" s="20"/>
      <c r="H26" s="200">
        <v>1792144</v>
      </c>
      <c r="I26" s="200"/>
      <c r="J26" s="20"/>
      <c r="K26" s="22"/>
      <c r="L26" s="24">
        <v>249261</v>
      </c>
      <c r="M26" s="73">
        <v>32000</v>
      </c>
      <c r="N26" s="78">
        <v>32000</v>
      </c>
      <c r="O26" s="27"/>
      <c r="P26" s="28">
        <v>198</v>
      </c>
      <c r="Q26" s="66">
        <v>15446227.086263932</v>
      </c>
      <c r="R26" s="30">
        <v>88</v>
      </c>
      <c r="S26" s="31">
        <v>5</v>
      </c>
      <c r="T26" s="20"/>
      <c r="U26" s="22"/>
      <c r="V26" s="25"/>
      <c r="W26" s="26">
        <v>45280</v>
      </c>
      <c r="Y26" s="33"/>
    </row>
    <row r="27" spans="1:25" s="32" customFormat="1" ht="24" customHeight="1" x14ac:dyDescent="0.35">
      <c r="A27" s="69" t="s">
        <v>33</v>
      </c>
      <c r="B27" s="20"/>
      <c r="C27" s="20">
        <v>3859806.7393435431</v>
      </c>
      <c r="D27" s="21">
        <f t="shared" si="9"/>
        <v>3894400.7393435431</v>
      </c>
      <c r="E27" s="22">
        <v>261337.7393435433</v>
      </c>
      <c r="F27" s="23">
        <v>34594</v>
      </c>
      <c r="G27" s="20"/>
      <c r="H27" s="200">
        <v>860000</v>
      </c>
      <c r="I27" s="200"/>
      <c r="J27" s="27"/>
      <c r="K27" s="22"/>
      <c r="L27" s="24">
        <v>361375</v>
      </c>
      <c r="M27" s="73">
        <v>32000</v>
      </c>
      <c r="N27" s="78">
        <f>+M27</f>
        <v>32000</v>
      </c>
      <c r="O27" s="27"/>
      <c r="P27" s="55">
        <v>294</v>
      </c>
      <c r="Q27" s="67">
        <v>23084745.34783351</v>
      </c>
      <c r="R27" s="30">
        <v>162</v>
      </c>
      <c r="S27" s="31">
        <v>0</v>
      </c>
      <c r="T27" s="20"/>
      <c r="U27" s="22"/>
      <c r="V27" s="25"/>
      <c r="W27" s="26">
        <v>46561</v>
      </c>
      <c r="Y27" s="33"/>
    </row>
    <row r="28" spans="1:25" s="32" customFormat="1" ht="24" customHeight="1" x14ac:dyDescent="0.35">
      <c r="A28" s="71" t="s">
        <v>34</v>
      </c>
      <c r="B28" s="20"/>
      <c r="C28" s="20">
        <v>3614949.5632392881</v>
      </c>
      <c r="D28" s="21">
        <f t="shared" si="9"/>
        <v>3647912.5632392881</v>
      </c>
      <c r="E28" s="35">
        <v>125936.56323928802</v>
      </c>
      <c r="F28" s="36">
        <v>32963</v>
      </c>
      <c r="G28" s="20"/>
      <c r="H28" s="205">
        <v>1524000</v>
      </c>
      <c r="I28" s="205"/>
      <c r="J28" s="27"/>
      <c r="K28" s="35"/>
      <c r="L28" s="37">
        <v>344365</v>
      </c>
      <c r="M28" s="79">
        <v>32000</v>
      </c>
      <c r="N28" s="80">
        <f>+M28</f>
        <v>32000</v>
      </c>
      <c r="O28" s="27"/>
      <c r="P28" s="57">
        <v>304</v>
      </c>
      <c r="Q28" s="68">
        <v>23865017.483616505</v>
      </c>
      <c r="R28" s="40">
        <v>162</v>
      </c>
      <c r="S28" s="20">
        <v>0</v>
      </c>
      <c r="T28" s="20"/>
      <c r="U28" s="35"/>
      <c r="V28" s="38"/>
      <c r="W28" s="39">
        <v>26700</v>
      </c>
    </row>
    <row r="29" spans="1:25" ht="7.5" customHeight="1" thickBot="1" x14ac:dyDescent="0.4">
      <c r="A29" s="41"/>
      <c r="B29" s="42"/>
      <c r="C29" s="42"/>
      <c r="D29" s="43"/>
      <c r="E29" s="43"/>
      <c r="F29" s="44"/>
      <c r="G29" s="42"/>
      <c r="H29" s="43"/>
      <c r="I29" s="44"/>
      <c r="J29" s="27"/>
      <c r="K29" s="43"/>
      <c r="L29" s="45"/>
      <c r="M29" s="46"/>
      <c r="N29" s="47"/>
      <c r="O29" s="48"/>
      <c r="P29" s="59"/>
      <c r="Q29" s="60"/>
      <c r="R29" s="49"/>
      <c r="S29" s="50"/>
      <c r="T29" s="42"/>
      <c r="U29" s="43"/>
      <c r="V29" s="46"/>
      <c r="W29" s="47"/>
    </row>
    <row r="30" spans="1:25" s="32" customFormat="1" ht="24" customHeight="1" x14ac:dyDescent="0.35">
      <c r="A30" s="34" t="s">
        <v>35</v>
      </c>
      <c r="B30" s="20"/>
      <c r="C30" s="61">
        <f>SUM(C16:C28)</f>
        <v>36641566.049294785</v>
      </c>
      <c r="D30" s="61">
        <f>SUM(D16:D28)-D18</f>
        <v>36897594.049294792</v>
      </c>
      <c r="E30" s="35">
        <f t="shared" ref="E30:F30" si="10">SUM(E16:E28)-E18</f>
        <v>1188535</v>
      </c>
      <c r="F30" s="36">
        <f t="shared" si="10"/>
        <v>256028</v>
      </c>
      <c r="G30" s="20"/>
      <c r="H30" s="35">
        <v>7041941</v>
      </c>
      <c r="I30" s="36">
        <v>9100000</v>
      </c>
      <c r="J30" s="27"/>
      <c r="K30" s="35">
        <f>L30</f>
        <v>3427908</v>
      </c>
      <c r="L30" s="37">
        <f>SUM(L16:L28)-L18</f>
        <v>3427908</v>
      </c>
      <c r="M30" s="38">
        <f t="shared" ref="M30:N30" si="11">SUM(M16:M28)-M18</f>
        <v>368000</v>
      </c>
      <c r="N30" s="39">
        <f t="shared" si="11"/>
        <v>368000</v>
      </c>
      <c r="O30" s="27"/>
      <c r="P30" s="57">
        <f>SUM(P16:P28)-P18</f>
        <v>2735</v>
      </c>
      <c r="Q30" s="58">
        <f t="shared" ref="Q30:S30" si="12">SUM(Q16:Q28)-Q18</f>
        <v>214739561.1990875</v>
      </c>
      <c r="R30" s="40">
        <f t="shared" si="12"/>
        <v>1122</v>
      </c>
      <c r="S30" s="20">
        <f t="shared" si="12"/>
        <v>22</v>
      </c>
      <c r="T30" s="20"/>
      <c r="U30" s="35">
        <v>13434789</v>
      </c>
      <c r="V30" s="38">
        <v>686349</v>
      </c>
      <c r="W30" s="39">
        <f>SUM(W16:W28)-W18</f>
        <v>367866</v>
      </c>
    </row>
    <row r="31" spans="1:25" x14ac:dyDescent="0.35">
      <c r="H31" s="51"/>
      <c r="I31" s="51"/>
    </row>
    <row r="32" spans="1:25" x14ac:dyDescent="0.35">
      <c r="D32" s="51"/>
      <c r="E32" s="82"/>
      <c r="H32" s="51"/>
    </row>
    <row r="33" spans="1:8" x14ac:dyDescent="0.35">
      <c r="D33" s="51"/>
      <c r="E33" s="51"/>
      <c r="F33" s="51"/>
      <c r="H33" s="52"/>
    </row>
    <row r="34" spans="1:8" x14ac:dyDescent="0.35">
      <c r="E34" s="51"/>
      <c r="H34" s="51"/>
    </row>
    <row r="36" spans="1:8" x14ac:dyDescent="0.35">
      <c r="A36" s="1" t="s">
        <v>36</v>
      </c>
    </row>
    <row r="37" spans="1:8" x14ac:dyDescent="0.35">
      <c r="A37" s="1" t="s">
        <v>54</v>
      </c>
    </row>
    <row r="38" spans="1:8" x14ac:dyDescent="0.35">
      <c r="A38" s="1" t="s">
        <v>37</v>
      </c>
    </row>
    <row r="39" spans="1:8" x14ac:dyDescent="0.35">
      <c r="A39" s="1" t="s">
        <v>39</v>
      </c>
    </row>
    <row r="47" spans="1:8" x14ac:dyDescent="0.35">
      <c r="C47" s="54">
        <v>95692989</v>
      </c>
    </row>
    <row r="48" spans="1:8" x14ac:dyDescent="0.35">
      <c r="C48" s="1" t="s">
        <v>48</v>
      </c>
    </row>
    <row r="49" spans="3:3" x14ac:dyDescent="0.35">
      <c r="C49" s="54">
        <v>33101425</v>
      </c>
    </row>
    <row r="50" spans="3:3" x14ac:dyDescent="0.35">
      <c r="C50" s="54">
        <v>128794414</v>
      </c>
    </row>
    <row r="51" spans="3:3" x14ac:dyDescent="0.35">
      <c r="C51" s="54"/>
    </row>
  </sheetData>
  <sheetProtection selectLockedCells="1" selectUnlockedCells="1"/>
  <mergeCells count="32">
    <mergeCell ref="H20:I20"/>
    <mergeCell ref="H27:I27"/>
    <mergeCell ref="H28:I28"/>
    <mergeCell ref="H21:I21"/>
    <mergeCell ref="H22:I22"/>
    <mergeCell ref="H23:I23"/>
    <mergeCell ref="H24:I24"/>
    <mergeCell ref="H25:I25"/>
    <mergeCell ref="H26:I26"/>
    <mergeCell ref="V14:W14"/>
    <mergeCell ref="H16:I16"/>
    <mergeCell ref="H19:I19"/>
    <mergeCell ref="K14:L14"/>
    <mergeCell ref="M14:N14"/>
    <mergeCell ref="H17:I17"/>
    <mergeCell ref="H18:I18"/>
    <mergeCell ref="D14:D15"/>
    <mergeCell ref="E14:E15"/>
    <mergeCell ref="F14:F15"/>
    <mergeCell ref="H14:I15"/>
    <mergeCell ref="A2:W2"/>
    <mergeCell ref="A6:E6"/>
    <mergeCell ref="D12:N12"/>
    <mergeCell ref="P12:S12"/>
    <mergeCell ref="U12:W12"/>
    <mergeCell ref="D13:F13"/>
    <mergeCell ref="K13:L13"/>
    <mergeCell ref="M13:N13"/>
    <mergeCell ref="P13:Q13"/>
    <mergeCell ref="V13:W13"/>
    <mergeCell ref="P14:Q14"/>
    <mergeCell ref="R14:S14"/>
  </mergeCells>
  <pageMargins left="0.70833333333333337" right="0.70833333333333337" top="0.74791666666666667" bottom="0.74791666666666667" header="0.51180555555555551" footer="0.51180555555555551"/>
  <pageSetup paperSize="8" scale="7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Y50"/>
  <sheetViews>
    <sheetView view="pageBreakPreview" topLeftCell="D1" zoomScale="85" zoomScaleNormal="85" zoomScaleSheetLayoutView="85" workbookViewId="0">
      <selection activeCell="V29" sqref="V29"/>
    </sheetView>
  </sheetViews>
  <sheetFormatPr baseColWidth="10" defaultColWidth="11.453125" defaultRowHeight="14.5" x14ac:dyDescent="0.35"/>
  <cols>
    <col min="1" max="1" width="22.26953125" style="1" customWidth="1"/>
    <col min="2" max="2" width="1.54296875" style="1" customWidth="1"/>
    <col min="3" max="3" width="19.81640625" style="1" customWidth="1"/>
    <col min="4" max="6" width="16.1796875" style="1" customWidth="1"/>
    <col min="7" max="7" width="1.54296875" style="1" customWidth="1"/>
    <col min="8" max="9" width="16.1796875" style="1" customWidth="1"/>
    <col min="10" max="10" width="1.54296875" style="1" customWidth="1"/>
    <col min="11" max="11" width="11.453125" style="1"/>
    <col min="12" max="12" width="12.26953125" style="1" bestFit="1" customWidth="1"/>
    <col min="13" max="14" width="11.453125" style="1"/>
    <col min="15" max="15" width="1.54296875" style="1" customWidth="1"/>
    <col min="16" max="16" width="11.453125" style="1"/>
    <col min="17" max="17" width="12.81640625" style="1" customWidth="1"/>
    <col min="18" max="19" width="11.453125" style="1"/>
    <col min="20" max="20" width="1.54296875" style="1" customWidth="1"/>
    <col min="21" max="21" width="13.81640625" style="1" customWidth="1"/>
    <col min="22" max="16384" width="11.453125" style="1"/>
  </cols>
  <sheetData>
    <row r="2" spans="1:25" ht="18.5" x14ac:dyDescent="0.45">
      <c r="A2" s="169" t="s">
        <v>40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5" ht="18.5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18.5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" ht="18.5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ht="18.5" x14ac:dyDescent="0.45">
      <c r="A6" s="170"/>
      <c r="B6" s="170"/>
      <c r="C6" s="170"/>
      <c r="D6" s="170"/>
      <c r="E6" s="1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ht="18.5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5" ht="18.5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5" ht="18.5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5" ht="18.5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2" spans="1:25" s="3" customFormat="1" ht="23.25" customHeight="1" x14ac:dyDescent="0.35">
      <c r="D12" s="199" t="s">
        <v>0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4"/>
      <c r="P12" s="199" t="s">
        <v>1</v>
      </c>
      <c r="Q12" s="199"/>
      <c r="R12" s="199"/>
      <c r="S12" s="199"/>
      <c r="T12" s="4"/>
      <c r="U12" s="172" t="s">
        <v>2</v>
      </c>
      <c r="V12" s="172"/>
      <c r="W12" s="172"/>
    </row>
    <row r="13" spans="1:25" x14ac:dyDescent="0.35">
      <c r="A13" s="5"/>
      <c r="B13" s="6"/>
      <c r="C13" s="6"/>
      <c r="D13" s="173" t="s">
        <v>3</v>
      </c>
      <c r="E13" s="173"/>
      <c r="F13" s="173"/>
      <c r="G13" s="7"/>
      <c r="H13" s="7" t="s">
        <v>4</v>
      </c>
      <c r="I13" s="7" t="s">
        <v>5</v>
      </c>
      <c r="J13" s="7"/>
      <c r="K13" s="173" t="s">
        <v>6</v>
      </c>
      <c r="L13" s="173"/>
      <c r="M13" s="173" t="s">
        <v>7</v>
      </c>
      <c r="N13" s="173"/>
      <c r="O13" s="7"/>
      <c r="P13" s="173" t="s">
        <v>8</v>
      </c>
      <c r="Q13" s="173"/>
      <c r="R13" s="7"/>
      <c r="S13" s="7"/>
      <c r="T13" s="7"/>
      <c r="U13" s="7" t="s">
        <v>9</v>
      </c>
      <c r="V13" s="173" t="s">
        <v>10</v>
      </c>
      <c r="W13" s="173"/>
    </row>
    <row r="14" spans="1:25" ht="30" customHeight="1" x14ac:dyDescent="0.35">
      <c r="A14" s="5"/>
      <c r="B14" s="8"/>
      <c r="C14" s="8">
        <f>4138151+53138</f>
        <v>4191289</v>
      </c>
      <c r="D14" s="164" t="s">
        <v>11</v>
      </c>
      <c r="E14" s="165" t="s">
        <v>12</v>
      </c>
      <c r="F14" s="174" t="s">
        <v>42</v>
      </c>
      <c r="G14" s="11"/>
      <c r="H14" s="174" t="s">
        <v>13</v>
      </c>
      <c r="I14" s="174"/>
      <c r="J14" s="11"/>
      <c r="K14" s="165" t="s">
        <v>14</v>
      </c>
      <c r="L14" s="165"/>
      <c r="M14" s="174" t="s">
        <v>15</v>
      </c>
      <c r="N14" s="174"/>
      <c r="O14" s="11"/>
      <c r="P14" s="165" t="s">
        <v>16</v>
      </c>
      <c r="Q14" s="165"/>
      <c r="R14" s="174" t="s">
        <v>17</v>
      </c>
      <c r="S14" s="174"/>
      <c r="T14" s="11"/>
      <c r="U14" s="10" t="s">
        <v>18</v>
      </c>
      <c r="V14" s="174" t="s">
        <v>19</v>
      </c>
      <c r="W14" s="174"/>
    </row>
    <row r="15" spans="1:25" ht="30" customHeight="1" x14ac:dyDescent="0.35">
      <c r="A15" s="5"/>
      <c r="B15" s="8"/>
      <c r="C15" s="8" t="s">
        <v>41</v>
      </c>
      <c r="D15" s="164"/>
      <c r="E15" s="165"/>
      <c r="F15" s="174"/>
      <c r="G15" s="11"/>
      <c r="H15" s="174"/>
      <c r="I15" s="174"/>
      <c r="J15" s="11"/>
      <c r="K15" s="10" t="s">
        <v>44</v>
      </c>
      <c r="L15" s="12" t="s">
        <v>43</v>
      </c>
      <c r="M15" s="13" t="s">
        <v>44</v>
      </c>
      <c r="N15" s="14" t="s">
        <v>43</v>
      </c>
      <c r="O15" s="11"/>
      <c r="P15" s="9" t="s">
        <v>21</v>
      </c>
      <c r="Q15" s="15" t="s">
        <v>22</v>
      </c>
      <c r="R15" s="13" t="s">
        <v>21</v>
      </c>
      <c r="S15" s="16" t="s">
        <v>23</v>
      </c>
      <c r="T15" s="11"/>
      <c r="U15" s="10" t="s">
        <v>20</v>
      </c>
      <c r="V15" s="17" t="s">
        <v>46</v>
      </c>
      <c r="W15" s="18" t="s">
        <v>45</v>
      </c>
    </row>
    <row r="16" spans="1:25" s="32" customFormat="1" ht="24" customHeight="1" x14ac:dyDescent="0.35">
      <c r="A16" s="19" t="s">
        <v>24</v>
      </c>
      <c r="B16" s="20"/>
      <c r="C16" s="20">
        <v>4182326</v>
      </c>
      <c r="D16" s="21">
        <f>C16+F16</f>
        <v>4235464</v>
      </c>
      <c r="E16" s="22">
        <v>44175</v>
      </c>
      <c r="F16" s="23">
        <v>53138</v>
      </c>
      <c r="G16" s="20"/>
      <c r="H16" s="206">
        <v>1192312</v>
      </c>
      <c r="I16" s="206"/>
      <c r="J16" s="20"/>
      <c r="K16" s="22"/>
      <c r="L16" s="24">
        <v>426672</v>
      </c>
      <c r="M16" s="25">
        <v>48000</v>
      </c>
      <c r="N16" s="26">
        <f>+M16</f>
        <v>48000</v>
      </c>
      <c r="O16" s="27"/>
      <c r="P16" s="28">
        <v>329</v>
      </c>
      <c r="Q16" s="29">
        <v>26162669</v>
      </c>
      <c r="R16" s="30">
        <v>58</v>
      </c>
      <c r="S16" s="31">
        <v>2</v>
      </c>
      <c r="T16" s="20"/>
      <c r="U16" s="22"/>
      <c r="V16" s="25"/>
      <c r="W16" s="26">
        <v>71125</v>
      </c>
      <c r="Y16" s="33"/>
    </row>
    <row r="17" spans="1:25" s="32" customFormat="1" ht="24" customHeight="1" x14ac:dyDescent="0.35">
      <c r="A17" s="53" t="s">
        <v>38</v>
      </c>
      <c r="B17" s="20"/>
      <c r="C17" s="20">
        <v>6357805</v>
      </c>
      <c r="D17" s="21">
        <f>C17+F17</f>
        <v>6424806</v>
      </c>
      <c r="E17" s="22">
        <v>72436</v>
      </c>
      <c r="F17" s="23">
        <v>67001</v>
      </c>
      <c r="G17" s="20"/>
      <c r="H17" s="200">
        <v>678403</v>
      </c>
      <c r="I17" s="200"/>
      <c r="J17" s="20"/>
      <c r="K17" s="22"/>
      <c r="L17" s="24">
        <v>628051</v>
      </c>
      <c r="M17" s="25">
        <f>5*16000</f>
        <v>80000</v>
      </c>
      <c r="N17" s="26">
        <f>+M17</f>
        <v>80000</v>
      </c>
      <c r="O17" s="27"/>
      <c r="P17" s="28">
        <v>535</v>
      </c>
      <c r="Q17" s="29">
        <v>43200727.152072094</v>
      </c>
      <c r="R17" s="30">
        <v>163</v>
      </c>
      <c r="S17" s="31">
        <v>13</v>
      </c>
      <c r="T17" s="20"/>
      <c r="U17" s="22"/>
      <c r="V17" s="25"/>
      <c r="W17" s="26">
        <v>46590</v>
      </c>
      <c r="Y17" s="33"/>
    </row>
    <row r="18" spans="1:25" s="32" customFormat="1" ht="24" customHeight="1" x14ac:dyDescent="0.35">
      <c r="A18" s="19" t="s">
        <v>25</v>
      </c>
      <c r="B18" s="20"/>
      <c r="C18" s="20">
        <v>3546386</v>
      </c>
      <c r="D18" s="21">
        <f>C18+F18</f>
        <v>3580741</v>
      </c>
      <c r="E18" s="22">
        <v>46968</v>
      </c>
      <c r="F18" s="23">
        <v>34355</v>
      </c>
      <c r="G18" s="20"/>
      <c r="H18" s="200">
        <v>445886</v>
      </c>
      <c r="I18" s="200"/>
      <c r="J18" s="20"/>
      <c r="K18" s="22"/>
      <c r="L18" s="24">
        <v>289467</v>
      </c>
      <c r="M18" s="25">
        <v>0</v>
      </c>
      <c r="N18" s="26">
        <v>0</v>
      </c>
      <c r="O18" s="27"/>
      <c r="P18" s="28">
        <v>287</v>
      </c>
      <c r="Q18" s="29">
        <v>21762592.405960083</v>
      </c>
      <c r="R18" s="30">
        <v>129</v>
      </c>
      <c r="S18" s="31">
        <v>0</v>
      </c>
      <c r="T18" s="20"/>
      <c r="U18" s="22"/>
      <c r="V18" s="25"/>
      <c r="W18" s="26">
        <v>50500</v>
      </c>
      <c r="Y18" s="33"/>
    </row>
    <row r="19" spans="1:25" s="32" customFormat="1" ht="24" customHeight="1" x14ac:dyDescent="0.35">
      <c r="A19" s="19" t="s">
        <v>26</v>
      </c>
      <c r="B19" s="20"/>
      <c r="C19" s="20">
        <v>1534230</v>
      </c>
      <c r="D19" s="21">
        <f t="shared" ref="D19:D27" si="0">C19+F19</f>
        <v>1534230</v>
      </c>
      <c r="E19" s="22">
        <v>32246</v>
      </c>
      <c r="F19" s="23"/>
      <c r="G19" s="20"/>
      <c r="H19" s="200">
        <v>776544</v>
      </c>
      <c r="I19" s="200"/>
      <c r="J19" s="20"/>
      <c r="K19" s="22"/>
      <c r="L19" s="24">
        <v>193730</v>
      </c>
      <c r="M19" s="25">
        <v>0</v>
      </c>
      <c r="N19" s="26">
        <v>0</v>
      </c>
      <c r="O19" s="27"/>
      <c r="P19" s="28">
        <v>96</v>
      </c>
      <c r="Q19" s="29">
        <v>7857732.2129764464</v>
      </c>
      <c r="R19" s="30">
        <v>54</v>
      </c>
      <c r="S19" s="31">
        <v>0</v>
      </c>
      <c r="T19" s="20"/>
      <c r="U19" s="22"/>
      <c r="V19" s="25"/>
      <c r="W19" s="26">
        <v>12810</v>
      </c>
      <c r="Y19" s="33"/>
    </row>
    <row r="20" spans="1:25" s="32" customFormat="1" ht="24" customHeight="1" x14ac:dyDescent="0.35">
      <c r="A20" s="19" t="s">
        <v>27</v>
      </c>
      <c r="B20" s="20"/>
      <c r="C20" s="20">
        <v>1832672</v>
      </c>
      <c r="D20" s="21">
        <f t="shared" si="0"/>
        <v>1832672</v>
      </c>
      <c r="E20" s="22">
        <v>59993</v>
      </c>
      <c r="F20" s="23"/>
      <c r="G20" s="20"/>
      <c r="H20" s="200">
        <v>390000</v>
      </c>
      <c r="I20" s="200"/>
      <c r="J20" s="20"/>
      <c r="K20" s="22"/>
      <c r="L20" s="24">
        <v>138489</v>
      </c>
      <c r="M20" s="25">
        <v>16000</v>
      </c>
      <c r="N20" s="26">
        <v>0</v>
      </c>
      <c r="O20" s="27"/>
      <c r="P20" s="28">
        <v>111</v>
      </c>
      <c r="Q20" s="29">
        <v>8356816.8828209266</v>
      </c>
      <c r="R20" s="30">
        <v>26</v>
      </c>
      <c r="S20" s="31">
        <v>0</v>
      </c>
      <c r="T20" s="20"/>
      <c r="U20" s="22"/>
      <c r="V20" s="25"/>
      <c r="W20" s="26"/>
      <c r="Y20" s="33"/>
    </row>
    <row r="21" spans="1:25" s="32" customFormat="1" ht="24" customHeight="1" x14ac:dyDescent="0.35">
      <c r="A21" s="19" t="s">
        <v>28</v>
      </c>
      <c r="B21" s="20">
        <v>1161176</v>
      </c>
      <c r="C21" s="20">
        <v>1220522</v>
      </c>
      <c r="D21" s="21">
        <f t="shared" si="0"/>
        <v>1220522</v>
      </c>
      <c r="E21" s="22">
        <v>59346</v>
      </c>
      <c r="F21" s="23"/>
      <c r="G21" s="20"/>
      <c r="H21" s="200">
        <v>0</v>
      </c>
      <c r="I21" s="200"/>
      <c r="J21" s="20"/>
      <c r="K21" s="22"/>
      <c r="L21" s="24">
        <v>145208</v>
      </c>
      <c r="M21" s="25">
        <v>32000</v>
      </c>
      <c r="N21" s="26">
        <v>48000</v>
      </c>
      <c r="O21" s="27"/>
      <c r="P21" s="28">
        <v>62</v>
      </c>
      <c r="Q21" s="29">
        <v>4985626.8928173315</v>
      </c>
      <c r="R21" s="30">
        <v>13</v>
      </c>
      <c r="S21" s="31">
        <v>2</v>
      </c>
      <c r="T21" s="20"/>
      <c r="U21" s="22"/>
      <c r="V21" s="25"/>
      <c r="W21" s="26">
        <v>27410</v>
      </c>
      <c r="Y21" s="33"/>
    </row>
    <row r="22" spans="1:25" s="32" customFormat="1" ht="24" customHeight="1" x14ac:dyDescent="0.35">
      <c r="A22" s="19" t="s">
        <v>29</v>
      </c>
      <c r="B22" s="20"/>
      <c r="C22" s="20">
        <v>1511995</v>
      </c>
      <c r="D22" s="21">
        <f t="shared" si="0"/>
        <v>1511995</v>
      </c>
      <c r="E22" s="22">
        <v>15038</v>
      </c>
      <c r="F22" s="23"/>
      <c r="G22" s="20"/>
      <c r="H22" s="200">
        <v>539614</v>
      </c>
      <c r="I22" s="200"/>
      <c r="J22" s="20"/>
      <c r="K22" s="22"/>
      <c r="L22" s="24">
        <v>81881</v>
      </c>
      <c r="M22" s="25">
        <v>16000</v>
      </c>
      <c r="N22" s="26">
        <v>16000</v>
      </c>
      <c r="O22" s="27"/>
      <c r="P22" s="28">
        <v>62</v>
      </c>
      <c r="Q22" s="29">
        <v>4207456.8928173315</v>
      </c>
      <c r="R22" s="30">
        <v>29</v>
      </c>
      <c r="S22" s="31">
        <v>0</v>
      </c>
      <c r="T22" s="20"/>
      <c r="U22" s="22"/>
      <c r="V22" s="25"/>
      <c r="W22" s="26">
        <v>1710</v>
      </c>
      <c r="Y22" s="33"/>
    </row>
    <row r="23" spans="1:25" s="32" customFormat="1" ht="24" customHeight="1" x14ac:dyDescent="0.35">
      <c r="A23" s="19" t="s">
        <v>30</v>
      </c>
      <c r="B23" s="20"/>
      <c r="C23" s="20">
        <v>2372953</v>
      </c>
      <c r="D23" s="21">
        <f t="shared" si="0"/>
        <v>2395233</v>
      </c>
      <c r="E23" s="22">
        <v>82545</v>
      </c>
      <c r="F23" s="23">
        <v>22280</v>
      </c>
      <c r="G23" s="20"/>
      <c r="H23" s="200">
        <v>5674000</v>
      </c>
      <c r="I23" s="200"/>
      <c r="J23" s="20"/>
      <c r="K23" s="22"/>
      <c r="L23" s="24">
        <v>237580</v>
      </c>
      <c r="M23" s="25">
        <f>2*16000</f>
        <v>32000</v>
      </c>
      <c r="N23" s="26">
        <v>32000</v>
      </c>
      <c r="O23" s="27"/>
      <c r="P23" s="28">
        <v>206</v>
      </c>
      <c r="Q23" s="29">
        <v>15072399.270640057</v>
      </c>
      <c r="R23" s="30">
        <v>120</v>
      </c>
      <c r="S23" s="31">
        <v>0</v>
      </c>
      <c r="T23" s="20"/>
      <c r="U23" s="22"/>
      <c r="V23" s="25"/>
      <c r="W23" s="26">
        <v>3920</v>
      </c>
      <c r="Y23" s="33"/>
    </row>
    <row r="24" spans="1:25" s="32" customFormat="1" ht="24" customHeight="1" x14ac:dyDescent="0.35">
      <c r="A24" s="19" t="s">
        <v>31</v>
      </c>
      <c r="B24" s="20"/>
      <c r="C24" s="20">
        <v>2221623</v>
      </c>
      <c r="D24" s="21">
        <f t="shared" si="0"/>
        <v>2221623</v>
      </c>
      <c r="E24" s="22">
        <v>148037</v>
      </c>
      <c r="F24" s="23"/>
      <c r="G24" s="20"/>
      <c r="H24" s="200">
        <v>1704664</v>
      </c>
      <c r="I24" s="200"/>
      <c r="J24" s="20"/>
      <c r="K24" s="22"/>
      <c r="L24" s="24">
        <v>239789</v>
      </c>
      <c r="M24" s="25">
        <v>32000</v>
      </c>
      <c r="N24" s="26">
        <v>32000</v>
      </c>
      <c r="O24" s="27"/>
      <c r="P24" s="28">
        <v>198</v>
      </c>
      <c r="Q24" s="29">
        <v>15446227.086263932</v>
      </c>
      <c r="R24" s="30">
        <v>86</v>
      </c>
      <c r="S24" s="31">
        <v>5</v>
      </c>
      <c r="T24" s="20"/>
      <c r="U24" s="22"/>
      <c r="V24" s="25"/>
      <c r="W24" s="26">
        <v>43390</v>
      </c>
      <c r="Y24" s="33"/>
    </row>
    <row r="25" spans="1:25" s="32" customFormat="1" ht="24" customHeight="1" x14ac:dyDescent="0.35">
      <c r="A25" s="19" t="s">
        <v>32</v>
      </c>
      <c r="B25" s="20"/>
      <c r="C25" s="20">
        <v>3076402</v>
      </c>
      <c r="D25" s="21">
        <f t="shared" si="0"/>
        <v>3106285</v>
      </c>
      <c r="E25" s="22">
        <v>74483</v>
      </c>
      <c r="F25" s="23">
        <v>29883</v>
      </c>
      <c r="G25" s="20"/>
      <c r="H25" s="200">
        <v>305520</v>
      </c>
      <c r="I25" s="200"/>
      <c r="J25" s="20"/>
      <c r="K25" s="22"/>
      <c r="L25" s="24">
        <v>319605</v>
      </c>
      <c r="M25" s="25">
        <v>48000</v>
      </c>
      <c r="N25" s="26">
        <v>48000</v>
      </c>
      <c r="O25" s="27"/>
      <c r="P25" s="28">
        <v>250</v>
      </c>
      <c r="Q25" s="29">
        <v>20737550.571269326</v>
      </c>
      <c r="R25" s="30">
        <v>116</v>
      </c>
      <c r="S25" s="31">
        <v>0</v>
      </c>
      <c r="T25" s="20"/>
      <c r="U25" s="22"/>
      <c r="V25" s="25"/>
      <c r="W25" s="26">
        <v>20550</v>
      </c>
      <c r="Y25" s="33"/>
    </row>
    <row r="26" spans="1:25" s="32" customFormat="1" ht="24" customHeight="1" x14ac:dyDescent="0.35">
      <c r="A26" s="19" t="s">
        <v>33</v>
      </c>
      <c r="B26" s="20"/>
      <c r="C26" s="20">
        <v>3595131</v>
      </c>
      <c r="D26" s="21">
        <f t="shared" si="0"/>
        <v>3633063</v>
      </c>
      <c r="E26" s="22">
        <v>79259</v>
      </c>
      <c r="F26" s="23">
        <v>37932</v>
      </c>
      <c r="G26" s="20"/>
      <c r="H26" s="200">
        <v>530000</v>
      </c>
      <c r="I26" s="200"/>
      <c r="J26" s="27"/>
      <c r="K26" s="22"/>
      <c r="L26" s="24">
        <v>372919</v>
      </c>
      <c r="M26" s="25">
        <v>32000</v>
      </c>
      <c r="N26" s="26">
        <f>+M26</f>
        <v>32000</v>
      </c>
      <c r="O26" s="27"/>
      <c r="P26" s="55">
        <v>294</v>
      </c>
      <c r="Q26" s="56">
        <v>23084745.34783351</v>
      </c>
      <c r="R26" s="30">
        <v>155</v>
      </c>
      <c r="S26" s="31">
        <v>0</v>
      </c>
      <c r="T26" s="20"/>
      <c r="U26" s="22"/>
      <c r="V26" s="25"/>
      <c r="W26" s="26">
        <v>35680</v>
      </c>
      <c r="Y26" s="33"/>
    </row>
    <row r="27" spans="1:25" s="32" customFormat="1" ht="24" customHeight="1" x14ac:dyDescent="0.35">
      <c r="A27" s="34" t="s">
        <v>34</v>
      </c>
      <c r="B27" s="20"/>
      <c r="C27" s="20">
        <v>3485832</v>
      </c>
      <c r="D27" s="21">
        <f t="shared" si="0"/>
        <v>3521976</v>
      </c>
      <c r="E27" s="35">
        <v>160473</v>
      </c>
      <c r="F27" s="36">
        <v>36144</v>
      </c>
      <c r="G27" s="20"/>
      <c r="H27" s="205">
        <v>1666372</v>
      </c>
      <c r="I27" s="205"/>
      <c r="J27" s="27"/>
      <c r="K27" s="35"/>
      <c r="L27" s="37">
        <v>336089</v>
      </c>
      <c r="M27" s="38">
        <v>32000</v>
      </c>
      <c r="N27" s="39">
        <f>+M27</f>
        <v>32000</v>
      </c>
      <c r="O27" s="27"/>
      <c r="P27" s="57">
        <v>304</v>
      </c>
      <c r="Q27" s="58">
        <v>23865017.483616505</v>
      </c>
      <c r="R27" s="40">
        <v>160</v>
      </c>
      <c r="S27" s="20">
        <v>0</v>
      </c>
      <c r="T27" s="20"/>
      <c r="U27" s="35"/>
      <c r="V27" s="38"/>
      <c r="W27" s="39">
        <v>29900</v>
      </c>
    </row>
    <row r="28" spans="1:25" ht="7.5" customHeight="1" x14ac:dyDescent="0.35">
      <c r="A28" s="41"/>
      <c r="B28" s="42"/>
      <c r="C28" s="42"/>
      <c r="D28" s="43"/>
      <c r="E28" s="43"/>
      <c r="F28" s="44"/>
      <c r="G28" s="42"/>
      <c r="H28" s="43"/>
      <c r="I28" s="44"/>
      <c r="J28" s="27"/>
      <c r="K28" s="43"/>
      <c r="L28" s="45"/>
      <c r="M28" s="46"/>
      <c r="N28" s="47"/>
      <c r="O28" s="48"/>
      <c r="P28" s="59"/>
      <c r="Q28" s="60"/>
      <c r="R28" s="49"/>
      <c r="S28" s="50"/>
      <c r="T28" s="42"/>
      <c r="U28" s="43"/>
      <c r="V28" s="46"/>
      <c r="W28" s="47"/>
    </row>
    <row r="29" spans="1:25" s="32" customFormat="1" ht="24" customHeight="1" x14ac:dyDescent="0.35">
      <c r="A29" s="34" t="s">
        <v>35</v>
      </c>
      <c r="B29" s="20"/>
      <c r="C29" s="20"/>
      <c r="D29" s="61">
        <f>SUM(D16:D27)</f>
        <v>35218610</v>
      </c>
      <c r="E29" s="35">
        <f>SUM(E16:E27)</f>
        <v>874999</v>
      </c>
      <c r="F29" s="36">
        <f>SUM(F16:F27)</f>
        <v>280733</v>
      </c>
      <c r="G29" s="20"/>
      <c r="H29" s="35">
        <v>7542984</v>
      </c>
      <c r="I29" s="36">
        <v>9100000</v>
      </c>
      <c r="J29" s="27"/>
      <c r="K29" s="35">
        <v>3409480</v>
      </c>
      <c r="L29" s="37">
        <v>3409480</v>
      </c>
      <c r="M29" s="38">
        <f>SUM(M16:M27)</f>
        <v>368000</v>
      </c>
      <c r="N29" s="39">
        <f>SUM(N16:N27)</f>
        <v>368000</v>
      </c>
      <c r="O29" s="27"/>
      <c r="P29" s="57">
        <f>SUM(P16:P27)</f>
        <v>2734</v>
      </c>
      <c r="Q29" s="58">
        <f>SUM(Q16:Q28)</f>
        <v>214739561.19908756</v>
      </c>
      <c r="R29" s="40">
        <f>SUM(R16:R27)</f>
        <v>1109</v>
      </c>
      <c r="S29" s="20">
        <f>SUM(S16:S27)</f>
        <v>22</v>
      </c>
      <c r="T29" s="20"/>
      <c r="U29" s="35">
        <v>13310078</v>
      </c>
      <c r="V29" s="38">
        <v>686195</v>
      </c>
      <c r="W29" s="39">
        <f>SUM(W16:W27)</f>
        <v>343585</v>
      </c>
    </row>
    <row r="30" spans="1:25" x14ac:dyDescent="0.35">
      <c r="H30" s="51"/>
      <c r="I30" s="51"/>
    </row>
    <row r="31" spans="1:25" x14ac:dyDescent="0.35">
      <c r="D31" s="51"/>
      <c r="E31" s="51"/>
      <c r="H31" s="51"/>
    </row>
    <row r="32" spans="1:25" x14ac:dyDescent="0.35">
      <c r="D32" s="51"/>
      <c r="E32" s="51"/>
      <c r="F32" s="51"/>
      <c r="H32" s="52"/>
    </row>
    <row r="33" spans="1:8" x14ac:dyDescent="0.35">
      <c r="E33" s="51"/>
      <c r="H33" s="51"/>
    </row>
    <row r="35" spans="1:8" x14ac:dyDescent="0.35">
      <c r="A35" s="1" t="s">
        <v>36</v>
      </c>
    </row>
    <row r="36" spans="1:8" x14ac:dyDescent="0.35">
      <c r="A36" s="1" t="s">
        <v>47</v>
      </c>
    </row>
    <row r="37" spans="1:8" x14ac:dyDescent="0.35">
      <c r="A37" s="1" t="s">
        <v>37</v>
      </c>
    </row>
    <row r="38" spans="1:8" x14ac:dyDescent="0.35">
      <c r="A38" s="1" t="s">
        <v>39</v>
      </c>
    </row>
    <row r="46" spans="1:8" x14ac:dyDescent="0.35">
      <c r="C46" s="54">
        <v>95692989</v>
      </c>
    </row>
    <row r="47" spans="1:8" x14ac:dyDescent="0.35">
      <c r="C47" s="1" t="s">
        <v>48</v>
      </c>
    </row>
    <row r="48" spans="1:8" x14ac:dyDescent="0.35">
      <c r="C48" s="54">
        <v>33101425</v>
      </c>
    </row>
    <row r="49" spans="3:3" x14ac:dyDescent="0.35">
      <c r="C49" s="54">
        <v>128794414</v>
      </c>
    </row>
    <row r="50" spans="3:3" x14ac:dyDescent="0.35">
      <c r="C50" s="54"/>
    </row>
  </sheetData>
  <sheetProtection selectLockedCells="1" selectUnlockedCells="1"/>
  <mergeCells count="31">
    <mergeCell ref="D13:F13"/>
    <mergeCell ref="K13:L13"/>
    <mergeCell ref="M13:N13"/>
    <mergeCell ref="P13:Q13"/>
    <mergeCell ref="V13:W13"/>
    <mergeCell ref="A2:W2"/>
    <mergeCell ref="A6:E6"/>
    <mergeCell ref="D12:N12"/>
    <mergeCell ref="P12:S12"/>
    <mergeCell ref="U12:W12"/>
    <mergeCell ref="H18:I18"/>
    <mergeCell ref="D14:D15"/>
    <mergeCell ref="E14:E15"/>
    <mergeCell ref="F14:F15"/>
    <mergeCell ref="H14:I15"/>
    <mergeCell ref="P14:Q14"/>
    <mergeCell ref="R14:S14"/>
    <mergeCell ref="V14:W14"/>
    <mergeCell ref="H16:I16"/>
    <mergeCell ref="H17:I17"/>
    <mergeCell ref="K14:L14"/>
    <mergeCell ref="M14:N14"/>
    <mergeCell ref="H25:I25"/>
    <mergeCell ref="H26:I26"/>
    <mergeCell ref="H27:I27"/>
    <mergeCell ref="H19:I19"/>
    <mergeCell ref="H20:I20"/>
    <mergeCell ref="H21:I21"/>
    <mergeCell ref="H22:I22"/>
    <mergeCell ref="H23:I23"/>
    <mergeCell ref="H24:I24"/>
  </mergeCells>
  <pageMargins left="0.70833333333333337" right="0.70833333333333337" top="0.74791666666666667" bottom="0.74791666666666667" header="0.51180555555555551" footer="0.51180555555555551"/>
  <pageSetup paperSize="8" scale="7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122021</vt:lpstr>
      <vt:lpstr>122020</vt:lpstr>
      <vt:lpstr>122019</vt:lpstr>
      <vt:lpstr>122018</vt:lpstr>
      <vt:lpstr>'122018'!Zone_d_impression</vt:lpstr>
      <vt:lpstr>'122019'!Zone_d_impression</vt:lpstr>
      <vt:lpstr>'122020'!Zone_d_impression</vt:lpstr>
      <vt:lpstr>'122021'!Zone_d_impression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BROUSSE Sebastien</dc:creator>
  <cp:lastModifiedBy>jeff</cp:lastModifiedBy>
  <cp:lastPrinted>2021-11-30T17:48:22Z</cp:lastPrinted>
  <dcterms:created xsi:type="dcterms:W3CDTF">2017-11-21T16:09:52Z</dcterms:created>
  <dcterms:modified xsi:type="dcterms:W3CDTF">2021-12-01T09:52:05Z</dcterms:modified>
</cp:coreProperties>
</file>