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Utilisateur\Desktop\bareme_AED\"/>
    </mc:Choice>
  </mc:AlternateContent>
  <xr:revisionPtr revIDLastSave="0" documentId="13_ncr:1_{B79D3917-76EA-4E5B-A7A8-B7EFADFDDCB6}" xr6:coauthVersionLast="36" xr6:coauthVersionMax="36" xr10:uidLastSave="{00000000-0000-0000-0000-000000000000}"/>
  <bookViews>
    <workbookView xWindow="0" yWindow="0" windowWidth="20490" windowHeight="7545" tabRatio="822" activeTab="1" xr2:uid="{00000000-000D-0000-FFFF-FFFF00000000}"/>
  </bookViews>
  <sheets>
    <sheet name="Calcul" sheetId="8" r:id="rId1"/>
    <sheet name="Barème_RS22" sheetId="15" r:id="rId2"/>
    <sheet name="bareme_tri" sheetId="40" r:id="rId3"/>
  </sheets>
  <externalReferences>
    <externalReference r:id="rId4"/>
    <externalReference r:id="rId5"/>
  </externalReferences>
  <definedNames>
    <definedName name="_xlnm._FilterDatabase" localSheetId="1" hidden="1">Barème_RS22!$A$4:$AN$283</definedName>
    <definedName name="_xlnm._FilterDatabase" localSheetId="2" hidden="1">bareme_tri!$A$4:$AO$282</definedName>
    <definedName name="coef">#REF!</definedName>
    <definedName name="coef_pcs">'[1] LYC LP Tri croissant'!#REF!</definedName>
    <definedName name="COEFCPE">'[1] LYC LP Tri croissant'!$E$79</definedName>
    <definedName name="coefppal">[2]CLG!#REF!</definedName>
    <definedName name="COEFPROV">#REF!</definedName>
    <definedName name="_xlnm.Print_Titles" localSheetId="1">Barème_RS22!$1:$4</definedName>
    <definedName name="_xlnm.Print_Titles" localSheetId="2">bareme_tri!$1:$4</definedName>
    <definedName name="_xlnm.Print_Area" localSheetId="1">Barème_RS22!$A$1:$AN$283</definedName>
    <definedName name="_xlnm.Print_Area" localSheetId="2">bareme_tri!$A$1:$AN$283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3" i="15" l="1"/>
  <c r="AF204" i="15"/>
  <c r="AF205" i="15"/>
  <c r="AF206" i="15"/>
  <c r="AF207" i="15"/>
  <c r="AF208" i="15"/>
  <c r="AF209" i="15"/>
  <c r="AF210" i="15"/>
  <c r="AF211" i="15"/>
  <c r="AF212" i="15"/>
  <c r="AF213" i="15"/>
  <c r="AF214" i="15"/>
  <c r="AF215" i="15"/>
  <c r="AF216" i="15"/>
  <c r="AF217" i="15"/>
  <c r="AF218" i="15"/>
  <c r="AF219" i="15"/>
  <c r="AF220" i="15"/>
  <c r="AF221" i="15"/>
  <c r="AF222" i="15"/>
  <c r="AF223" i="15"/>
  <c r="AF224" i="15"/>
  <c r="AF225" i="15"/>
  <c r="AF226" i="15"/>
  <c r="AF227" i="15"/>
  <c r="AF228" i="15"/>
  <c r="AF229" i="15"/>
  <c r="AF230" i="15"/>
  <c r="AF231" i="15"/>
  <c r="AF232" i="15"/>
  <c r="AF233" i="15"/>
  <c r="AF234" i="15"/>
  <c r="AF235" i="15"/>
  <c r="AF236" i="15"/>
  <c r="AF237" i="15"/>
  <c r="AF238" i="15"/>
  <c r="AF239" i="15"/>
  <c r="AF240" i="15"/>
  <c r="AF241" i="15"/>
  <c r="AF242" i="15"/>
  <c r="AF243" i="15"/>
  <c r="AF244" i="15"/>
  <c r="AF245" i="15"/>
  <c r="AF246" i="15"/>
  <c r="AF247" i="15"/>
  <c r="AF248" i="15"/>
  <c r="AF249" i="15"/>
  <c r="AF250" i="15"/>
  <c r="AF251" i="15"/>
  <c r="AF252" i="15"/>
  <c r="AF253" i="15"/>
  <c r="AF254" i="15"/>
  <c r="AF255" i="15"/>
  <c r="AF256" i="15"/>
  <c r="AF257" i="15"/>
  <c r="AF258" i="15"/>
  <c r="AF259" i="15"/>
  <c r="AF260" i="15"/>
  <c r="AF261" i="15"/>
  <c r="AF262" i="15"/>
  <c r="AF263" i="15"/>
  <c r="AF264" i="15"/>
  <c r="AF265" i="15"/>
  <c r="AF266" i="15"/>
  <c r="AF267" i="15"/>
  <c r="AF268" i="15"/>
  <c r="AF269" i="15"/>
  <c r="AF270" i="15"/>
  <c r="AF271" i="15"/>
  <c r="AF272" i="15"/>
  <c r="AF273" i="15"/>
  <c r="AF27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6" i="15"/>
  <c r="AF187" i="15"/>
  <c r="AF188" i="15"/>
  <c r="AF189" i="15"/>
  <c r="AF190" i="15"/>
  <c r="AF191" i="15"/>
  <c r="AF192" i="15"/>
  <c r="AF193" i="15"/>
  <c r="AF194" i="15"/>
  <c r="AF195" i="15"/>
  <c r="AF196" i="15"/>
  <c r="AF197" i="15"/>
  <c r="AF198" i="15"/>
  <c r="AF199" i="15"/>
  <c r="AF200" i="15"/>
  <c r="AF201" i="15"/>
  <c r="X237" i="15" l="1"/>
  <c r="X155" i="15"/>
  <c r="X114" i="15"/>
  <c r="X32" i="15"/>
  <c r="X19" i="15"/>
  <c r="AD213" i="15" l="1"/>
  <c r="AA275" i="15"/>
  <c r="V76" i="15"/>
  <c r="V80" i="15"/>
  <c r="Z201" i="15"/>
  <c r="X271" i="15" l="1"/>
  <c r="X254" i="15"/>
  <c r="X251" i="15"/>
  <c r="X248" i="15"/>
  <c r="X243" i="15"/>
  <c r="X236" i="15"/>
  <c r="X235" i="15"/>
  <c r="X231" i="15"/>
  <c r="X207" i="15"/>
  <c r="X201" i="15"/>
  <c r="X198" i="15"/>
  <c r="X182" i="15"/>
  <c r="X176" i="15"/>
  <c r="X163" i="15"/>
  <c r="X149" i="15"/>
  <c r="X122" i="15"/>
  <c r="X117" i="15"/>
  <c r="X113" i="15"/>
  <c r="X100" i="15"/>
  <c r="X99" i="15"/>
  <c r="X92" i="15"/>
  <c r="X89" i="15"/>
  <c r="X85" i="15"/>
  <c r="X73" i="15"/>
  <c r="X56" i="15"/>
  <c r="X53" i="15"/>
  <c r="X48" i="15"/>
  <c r="X47" i="15"/>
  <c r="X38" i="15"/>
  <c r="X37" i="15"/>
  <c r="X36" i="15"/>
  <c r="X34" i="15"/>
  <c r="X29" i="15"/>
  <c r="X27" i="15"/>
  <c r="X18" i="15"/>
  <c r="X6" i="15"/>
  <c r="X274" i="15"/>
  <c r="X273" i="15"/>
  <c r="X272" i="15"/>
  <c r="X270" i="15"/>
  <c r="X269" i="15"/>
  <c r="X268" i="15"/>
  <c r="X267" i="15"/>
  <c r="X266" i="15"/>
  <c r="X265" i="15"/>
  <c r="X264" i="15"/>
  <c r="X263" i="15"/>
  <c r="X262" i="15"/>
  <c r="X261" i="15"/>
  <c r="X260" i="15"/>
  <c r="X259" i="15"/>
  <c r="X258" i="15"/>
  <c r="X257" i="15"/>
  <c r="X255" i="15"/>
  <c r="X253" i="15"/>
  <c r="X252" i="15"/>
  <c r="X250" i="15"/>
  <c r="X249" i="15"/>
  <c r="X247" i="15"/>
  <c r="X246" i="15"/>
  <c r="X245" i="15"/>
  <c r="X244" i="15"/>
  <c r="X242" i="15"/>
  <c r="X241" i="15"/>
  <c r="X240" i="15"/>
  <c r="X239" i="15"/>
  <c r="X238" i="15"/>
  <c r="X234" i="15"/>
  <c r="X233" i="15"/>
  <c r="X232" i="15"/>
  <c r="X230" i="15"/>
  <c r="X229" i="15"/>
  <c r="X228" i="15"/>
  <c r="X227" i="15"/>
  <c r="X226" i="15"/>
  <c r="X225" i="15"/>
  <c r="X224" i="15"/>
  <c r="X223" i="15"/>
  <c r="X222" i="15"/>
  <c r="X221" i="15"/>
  <c r="X220" i="15"/>
  <c r="X219" i="15"/>
  <c r="X218" i="15"/>
  <c r="X217" i="15"/>
  <c r="X216" i="15"/>
  <c r="X215" i="15"/>
  <c r="X214" i="15"/>
  <c r="X213" i="15"/>
  <c r="X212" i="15"/>
  <c r="X211" i="15"/>
  <c r="X210" i="15"/>
  <c r="X209" i="15"/>
  <c r="X208" i="15"/>
  <c r="X206" i="15"/>
  <c r="X205" i="15"/>
  <c r="X204" i="15"/>
  <c r="X203" i="15"/>
  <c r="X202" i="15"/>
  <c r="X200" i="15"/>
  <c r="X199" i="15"/>
  <c r="X197" i="15"/>
  <c r="X196" i="15"/>
  <c r="X195" i="15"/>
  <c r="X194" i="15"/>
  <c r="X193" i="15"/>
  <c r="X192" i="15"/>
  <c r="X191" i="15"/>
  <c r="X190" i="15"/>
  <c r="X189" i="15"/>
  <c r="X188" i="15"/>
  <c r="X187" i="15"/>
  <c r="X186" i="15"/>
  <c r="X185" i="15"/>
  <c r="X183" i="15"/>
  <c r="X181" i="15"/>
  <c r="X180" i="15"/>
  <c r="X179" i="15"/>
  <c r="X178" i="15"/>
  <c r="X177" i="15"/>
  <c r="X175" i="15"/>
  <c r="X174" i="15"/>
  <c r="X173" i="15"/>
  <c r="X172" i="15"/>
  <c r="X171" i="15"/>
  <c r="X170" i="15"/>
  <c r="X169" i="15"/>
  <c r="X168" i="15"/>
  <c r="X167" i="15"/>
  <c r="X166" i="15"/>
  <c r="X165" i="15"/>
  <c r="X162" i="15"/>
  <c r="X161" i="15"/>
  <c r="X160" i="15"/>
  <c r="X159" i="15"/>
  <c r="X158" i="15"/>
  <c r="X157" i="15"/>
  <c r="X156" i="15"/>
  <c r="X154" i="15"/>
  <c r="X153" i="15"/>
  <c r="X152" i="15"/>
  <c r="X151" i="15"/>
  <c r="X150" i="15"/>
  <c r="X148" i="15"/>
  <c r="X147" i="15"/>
  <c r="X146" i="15"/>
  <c r="X145" i="15"/>
  <c r="X144" i="15"/>
  <c r="X143" i="15"/>
  <c r="X142" i="15"/>
  <c r="X141" i="15"/>
  <c r="X140" i="15"/>
  <c r="X139" i="15"/>
  <c r="X138" i="15"/>
  <c r="X137" i="15"/>
  <c r="X136" i="15"/>
  <c r="X135" i="15"/>
  <c r="X134" i="15"/>
  <c r="X132" i="15"/>
  <c r="X131" i="15"/>
  <c r="X130" i="15"/>
  <c r="X129" i="15"/>
  <c r="X128" i="15"/>
  <c r="X127" i="15"/>
  <c r="X126" i="15"/>
  <c r="X125" i="15"/>
  <c r="X124" i="15"/>
  <c r="X123" i="15"/>
  <c r="X121" i="15"/>
  <c r="X120" i="15"/>
  <c r="X119" i="15"/>
  <c r="X118" i="15"/>
  <c r="X116" i="15"/>
  <c r="X115" i="15"/>
  <c r="X112" i="15"/>
  <c r="X111" i="15"/>
  <c r="X110" i="15"/>
  <c r="X109" i="15"/>
  <c r="X108" i="15"/>
  <c r="X107" i="15"/>
  <c r="X106" i="15"/>
  <c r="X105" i="15"/>
  <c r="X104" i="15"/>
  <c r="X103" i="15"/>
  <c r="X102" i="15"/>
  <c r="X101" i="15"/>
  <c r="X98" i="15"/>
  <c r="X97" i="15"/>
  <c r="X96" i="15"/>
  <c r="X95" i="15"/>
  <c r="X94" i="15"/>
  <c r="X93" i="15"/>
  <c r="X91" i="15"/>
  <c r="X90" i="15"/>
  <c r="X88" i="15"/>
  <c r="X87" i="15"/>
  <c r="X86" i="15"/>
  <c r="X84" i="15"/>
  <c r="X83" i="15"/>
  <c r="X82" i="15"/>
  <c r="X81" i="15"/>
  <c r="X79" i="15"/>
  <c r="X78" i="15"/>
  <c r="X77" i="15"/>
  <c r="X75" i="15"/>
  <c r="X74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X55" i="15"/>
  <c r="X54" i="15"/>
  <c r="X52" i="15"/>
  <c r="X51" i="15"/>
  <c r="X50" i="15"/>
  <c r="X49" i="15"/>
  <c r="X46" i="15"/>
  <c r="X45" i="15"/>
  <c r="X44" i="15"/>
  <c r="X43" i="15"/>
  <c r="X42" i="15"/>
  <c r="X41" i="15"/>
  <c r="X40" i="15"/>
  <c r="X39" i="15"/>
  <c r="X35" i="15"/>
  <c r="X33" i="15"/>
  <c r="X31" i="15"/>
  <c r="X30" i="15"/>
  <c r="X28" i="15"/>
  <c r="X26" i="15"/>
  <c r="X25" i="15"/>
  <c r="X24" i="15"/>
  <c r="X23" i="15"/>
  <c r="X22" i="15"/>
  <c r="X21" i="15"/>
  <c r="X20" i="15"/>
  <c r="X17" i="15"/>
  <c r="X14" i="15"/>
  <c r="X13" i="15"/>
  <c r="X12" i="15"/>
  <c r="X11" i="15"/>
  <c r="X10" i="15"/>
  <c r="X9" i="15"/>
  <c r="X8" i="15"/>
  <c r="X7" i="15"/>
  <c r="X5" i="15"/>
  <c r="R122" i="15" l="1"/>
  <c r="V164" i="15" l="1"/>
  <c r="X80" i="15"/>
  <c r="X76" i="15"/>
  <c r="V184" i="15"/>
  <c r="V133" i="15"/>
  <c r="V15" i="15"/>
  <c r="V16" i="15"/>
  <c r="X133" i="15" l="1"/>
  <c r="X164" i="15"/>
  <c r="X184" i="15"/>
  <c r="X256" i="15"/>
  <c r="X16" i="15"/>
  <c r="X15" i="15"/>
  <c r="T166" i="15" l="1"/>
  <c r="T10" i="15"/>
  <c r="T261" i="15"/>
  <c r="T245" i="15"/>
  <c r="T266" i="15"/>
  <c r="T7" i="15"/>
  <c r="T130" i="15"/>
  <c r="T21" i="15"/>
  <c r="T246" i="15"/>
  <c r="T180" i="15"/>
  <c r="T91" i="15"/>
  <c r="T182" i="15"/>
  <c r="T181" i="15"/>
  <c r="T194" i="15"/>
  <c r="T30" i="15"/>
  <c r="T147" i="15"/>
  <c r="T64" i="15"/>
  <c r="T213" i="15"/>
  <c r="T82" i="15"/>
  <c r="T211" i="15"/>
  <c r="T22" i="15"/>
  <c r="T23" i="15"/>
  <c r="T239" i="15"/>
  <c r="T6" i="15"/>
  <c r="S5" i="15"/>
  <c r="T250" i="15"/>
  <c r="T79" i="15"/>
  <c r="T89" i="15"/>
  <c r="T24" i="15"/>
  <c r="T228" i="15"/>
  <c r="T159" i="15"/>
  <c r="T204" i="15"/>
  <c r="T108" i="15"/>
  <c r="T183" i="15"/>
  <c r="T92" i="15"/>
  <c r="T93" i="15"/>
  <c r="T46" i="15"/>
  <c r="T156" i="15"/>
  <c r="T172" i="15"/>
  <c r="T260" i="15"/>
  <c r="T229" i="15"/>
  <c r="T129" i="15"/>
  <c r="T67" i="15"/>
  <c r="T231" i="15"/>
  <c r="T230" i="15"/>
  <c r="T126" i="15"/>
  <c r="T66" i="15"/>
  <c r="T176" i="15"/>
  <c r="T142" i="15"/>
  <c r="T262" i="15"/>
  <c r="T25" i="15"/>
  <c r="T232" i="15"/>
  <c r="T122" i="15"/>
  <c r="T123" i="15"/>
  <c r="T244" i="15"/>
  <c r="T224" i="15"/>
  <c r="T101" i="15"/>
  <c r="T247" i="15"/>
  <c r="T210" i="15"/>
  <c r="T212" i="15"/>
  <c r="T167" i="15"/>
  <c r="T74" i="15"/>
  <c r="T169" i="15"/>
  <c r="T208" i="15"/>
  <c r="T222" i="15"/>
  <c r="T227" i="15"/>
  <c r="T59" i="15"/>
  <c r="T70" i="15"/>
  <c r="T219" i="15"/>
  <c r="T220" i="15"/>
  <c r="T152" i="15"/>
  <c r="T273" i="15"/>
  <c r="T95" i="15"/>
  <c r="T12" i="15"/>
  <c r="T133" i="15"/>
  <c r="T134" i="15"/>
  <c r="T9" i="15"/>
  <c r="T27" i="15"/>
  <c r="T26" i="15"/>
  <c r="T110" i="15"/>
  <c r="T29" i="15"/>
  <c r="T28" i="15"/>
  <c r="T217" i="15"/>
  <c r="T240" i="15"/>
  <c r="T104" i="15"/>
  <c r="T47" i="15"/>
  <c r="T94" i="15"/>
  <c r="T140" i="15"/>
  <c r="T270" i="15"/>
  <c r="T75" i="15"/>
  <c r="T48" i="15"/>
  <c r="T144" i="15"/>
  <c r="T158" i="15"/>
  <c r="T62" i="15"/>
  <c r="T149" i="15"/>
  <c r="T148" i="15"/>
  <c r="T249" i="15"/>
  <c r="T205" i="15"/>
  <c r="T109" i="15"/>
  <c r="T13" i="15"/>
  <c r="T233" i="15"/>
  <c r="T215" i="15"/>
  <c r="T127" i="15"/>
  <c r="T85" i="15"/>
  <c r="T86" i="15"/>
  <c r="T49" i="15"/>
  <c r="T150" i="15"/>
  <c r="T251" i="15"/>
  <c r="T115" i="15"/>
  <c r="T252" i="15"/>
  <c r="T136" i="15"/>
  <c r="T190" i="15"/>
  <c r="T83" i="15"/>
  <c r="T31" i="15"/>
  <c r="T32" i="15"/>
  <c r="T50" i="15"/>
  <c r="T235" i="15"/>
  <c r="T234" i="15"/>
  <c r="T61" i="15"/>
  <c r="T192" i="15"/>
  <c r="T248" i="15"/>
  <c r="T145" i="15"/>
  <c r="T51" i="15"/>
  <c r="T269" i="15"/>
  <c r="T87" i="15"/>
  <c r="T96" i="15"/>
  <c r="T128" i="15"/>
  <c r="T173" i="15"/>
  <c r="T71" i="15"/>
  <c r="T199" i="15"/>
  <c r="T68" i="15"/>
  <c r="T18" i="15"/>
  <c r="T19" i="15"/>
  <c r="T20" i="15"/>
  <c r="T52" i="15"/>
  <c r="T236" i="15"/>
  <c r="T238" i="15"/>
  <c r="T237" i="15"/>
  <c r="T76" i="15"/>
  <c r="T77" i="15"/>
  <c r="T116" i="15"/>
  <c r="T201" i="15"/>
  <c r="T200" i="15"/>
  <c r="T90" i="15"/>
  <c r="T124" i="15"/>
  <c r="T33" i="15"/>
  <c r="T160" i="15"/>
  <c r="T58" i="15"/>
  <c r="T153" i="15"/>
  <c r="T117" i="15"/>
  <c r="T44" i="15"/>
  <c r="T131" i="15"/>
  <c r="T187" i="15"/>
  <c r="T14" i="15"/>
  <c r="T78" i="15"/>
  <c r="T184" i="15"/>
  <c r="T185" i="15"/>
  <c r="T274" i="15"/>
  <c r="T73" i="15"/>
  <c r="T72" i="15"/>
  <c r="T146" i="15"/>
  <c r="T53" i="15"/>
  <c r="T119" i="15"/>
  <c r="T259" i="15"/>
  <c r="T170" i="15"/>
  <c r="T175" i="15"/>
  <c r="T193" i="15"/>
  <c r="T45" i="15"/>
  <c r="T218" i="15"/>
  <c r="T102" i="15"/>
  <c r="T54" i="15"/>
  <c r="T111" i="15"/>
  <c r="T107" i="15"/>
  <c r="T113" i="15"/>
  <c r="T114" i="15"/>
  <c r="T112" i="15"/>
  <c r="T226" i="15"/>
  <c r="T80" i="15"/>
  <c r="T81" i="15"/>
  <c r="T141" i="15"/>
  <c r="T157" i="15"/>
  <c r="T216" i="15"/>
  <c r="T214" i="15"/>
  <c r="T161" i="15"/>
  <c r="T162" i="15"/>
  <c r="T265" i="15"/>
  <c r="T34" i="15"/>
  <c r="T35" i="15"/>
  <c r="T168" i="15"/>
  <c r="T135" i="15"/>
  <c r="T15" i="15"/>
  <c r="T16" i="15"/>
  <c r="T253" i="15"/>
  <c r="T178" i="15"/>
  <c r="T254" i="15"/>
  <c r="T255" i="15"/>
  <c r="T43" i="15"/>
  <c r="T105" i="15"/>
  <c r="T256" i="15"/>
  <c r="T257" i="15"/>
  <c r="T223" i="15"/>
  <c r="T103" i="15"/>
  <c r="T268" i="15"/>
  <c r="T55" i="15"/>
  <c r="T106" i="15"/>
  <c r="T137" i="15"/>
  <c r="T143" i="15"/>
  <c r="T191" i="15"/>
  <c r="T42" i="15"/>
  <c r="T36" i="15"/>
  <c r="T267" i="15"/>
  <c r="T225" i="15"/>
  <c r="T121" i="15"/>
  <c r="T209" i="15"/>
  <c r="T271" i="15"/>
  <c r="T171" i="15"/>
  <c r="T99" i="15"/>
  <c r="T97" i="15"/>
  <c r="T98" i="15"/>
  <c r="T37" i="15"/>
  <c r="T195" i="15"/>
  <c r="T263" i="15"/>
  <c r="T60" i="15"/>
  <c r="T155" i="15"/>
  <c r="T198" i="15"/>
  <c r="T197" i="15"/>
  <c r="T203" i="15"/>
  <c r="T177" i="15"/>
  <c r="T196" i="15"/>
  <c r="T120" i="15"/>
  <c r="T272" i="15"/>
  <c r="T8" i="15"/>
  <c r="T241" i="15"/>
  <c r="T186" i="15"/>
  <c r="T163" i="15"/>
  <c r="T138" i="15"/>
  <c r="T154" i="15"/>
  <c r="T56" i="15"/>
  <c r="T57" i="15"/>
  <c r="T174" i="15"/>
  <c r="T100" i="15"/>
  <c r="T243" i="15"/>
  <c r="T242" i="15"/>
  <c r="T63" i="15"/>
  <c r="T17" i="15"/>
  <c r="T164" i="15"/>
  <c r="T165" i="15"/>
  <c r="T179" i="15"/>
  <c r="T207" i="15"/>
  <c r="T206" i="15"/>
  <c r="T151" i="15"/>
  <c r="T221" i="15"/>
  <c r="T65" i="15"/>
  <c r="T38" i="15"/>
  <c r="T118" i="15"/>
  <c r="T69" i="15"/>
  <c r="T188" i="15"/>
  <c r="T39" i="15"/>
  <c r="T40" i="15"/>
  <c r="T41" i="15"/>
  <c r="T84" i="15"/>
  <c r="T258" i="15"/>
  <c r="T264" i="15"/>
  <c r="T139" i="15"/>
  <c r="T189" i="15"/>
  <c r="T88" i="15"/>
  <c r="T202" i="15"/>
  <c r="T132" i="15"/>
  <c r="T11" i="15"/>
  <c r="T125" i="15"/>
  <c r="AH166" i="15"/>
  <c r="AH10" i="15"/>
  <c r="AH261" i="15"/>
  <c r="AH245" i="15"/>
  <c r="AH266" i="15"/>
  <c r="AH7" i="15"/>
  <c r="AH130" i="15"/>
  <c r="AH21" i="15"/>
  <c r="AH246" i="15"/>
  <c r="AH180" i="15"/>
  <c r="AH91" i="15"/>
  <c r="AH182" i="15"/>
  <c r="AH181" i="15"/>
  <c r="AH194" i="15"/>
  <c r="AH30" i="15"/>
  <c r="AH147" i="15"/>
  <c r="AH64" i="15"/>
  <c r="AH213" i="15"/>
  <c r="AH82" i="15"/>
  <c r="AH211" i="15"/>
  <c r="AH22" i="15"/>
  <c r="AH23" i="15"/>
  <c r="AH239" i="15"/>
  <c r="AH6" i="15"/>
  <c r="AH5" i="15"/>
  <c r="AH250" i="15"/>
  <c r="AH79" i="15"/>
  <c r="AH89" i="15"/>
  <c r="AH24" i="15"/>
  <c r="AH228" i="15"/>
  <c r="AH159" i="15"/>
  <c r="AH204" i="15"/>
  <c r="AH108" i="15"/>
  <c r="AH183" i="15"/>
  <c r="AH92" i="15"/>
  <c r="AH93" i="15"/>
  <c r="AH46" i="15"/>
  <c r="AH156" i="15"/>
  <c r="AH172" i="15"/>
  <c r="AH260" i="15"/>
  <c r="AH229" i="15"/>
  <c r="AH129" i="15"/>
  <c r="AH67" i="15"/>
  <c r="AH231" i="15"/>
  <c r="AH230" i="15"/>
  <c r="AH126" i="15"/>
  <c r="AH66" i="15"/>
  <c r="AH176" i="15"/>
  <c r="AH142" i="15"/>
  <c r="AH262" i="15"/>
  <c r="AH25" i="15"/>
  <c r="AH232" i="15"/>
  <c r="AH122" i="15"/>
  <c r="AH123" i="15"/>
  <c r="AH244" i="15"/>
  <c r="AH224" i="15"/>
  <c r="AH101" i="15"/>
  <c r="AH247" i="15"/>
  <c r="AH210" i="15"/>
  <c r="AH212" i="15"/>
  <c r="AH167" i="15"/>
  <c r="AH74" i="15"/>
  <c r="AH169" i="15"/>
  <c r="AH208" i="15"/>
  <c r="AH222" i="15"/>
  <c r="AH227" i="15"/>
  <c r="AH59" i="15"/>
  <c r="AH70" i="15"/>
  <c r="AH219" i="15"/>
  <c r="AH220" i="15"/>
  <c r="AH152" i="15"/>
  <c r="AH273" i="15"/>
  <c r="AH95" i="15"/>
  <c r="AH12" i="15"/>
  <c r="AH133" i="15"/>
  <c r="AH134" i="15"/>
  <c r="AH9" i="15"/>
  <c r="AH27" i="15"/>
  <c r="AH26" i="15"/>
  <c r="AH110" i="15"/>
  <c r="AH29" i="15"/>
  <c r="AH28" i="15"/>
  <c r="AH217" i="15"/>
  <c r="AH240" i="15"/>
  <c r="AH104" i="15"/>
  <c r="AH47" i="15"/>
  <c r="AH94" i="15"/>
  <c r="AH140" i="15"/>
  <c r="AH270" i="15"/>
  <c r="AH75" i="15"/>
  <c r="AH48" i="15"/>
  <c r="AH144" i="15"/>
  <c r="AH158" i="15"/>
  <c r="AH62" i="15"/>
  <c r="AH149" i="15"/>
  <c r="AH148" i="15"/>
  <c r="AH249" i="15"/>
  <c r="AH205" i="15"/>
  <c r="AH109" i="15"/>
  <c r="AH13" i="15"/>
  <c r="AH233" i="15"/>
  <c r="AH215" i="15"/>
  <c r="AH127" i="15"/>
  <c r="AH85" i="15"/>
  <c r="AH86" i="15"/>
  <c r="AH49" i="15"/>
  <c r="AH150" i="15"/>
  <c r="AH251" i="15"/>
  <c r="AH115" i="15"/>
  <c r="AH252" i="15"/>
  <c r="AH136" i="15"/>
  <c r="AH190" i="15"/>
  <c r="AH83" i="15"/>
  <c r="AH31" i="15"/>
  <c r="AH50" i="15"/>
  <c r="AH235" i="15"/>
  <c r="AH234" i="15"/>
  <c r="AH61" i="15"/>
  <c r="AH192" i="15"/>
  <c r="AH248" i="15"/>
  <c r="AH145" i="15"/>
  <c r="AH51" i="15"/>
  <c r="AH269" i="15"/>
  <c r="AH87" i="15"/>
  <c r="AH96" i="15"/>
  <c r="AH128" i="15"/>
  <c r="AH173" i="15"/>
  <c r="AH71" i="15"/>
  <c r="AH199" i="15"/>
  <c r="AH68" i="15"/>
  <c r="AH18" i="15"/>
  <c r="AH20" i="15"/>
  <c r="AH52" i="15"/>
  <c r="AH236" i="15"/>
  <c r="AH238" i="15"/>
  <c r="AH76" i="15"/>
  <c r="AH77" i="15"/>
  <c r="AH116" i="15"/>
  <c r="AH201" i="15"/>
  <c r="AH200" i="15"/>
  <c r="AH90" i="15"/>
  <c r="AH124" i="15"/>
  <c r="AH33" i="15"/>
  <c r="AH160" i="15"/>
  <c r="AH58" i="15"/>
  <c r="AH153" i="15"/>
  <c r="AH117" i="15"/>
  <c r="AH44" i="15"/>
  <c r="AH131" i="15"/>
  <c r="AH187" i="15"/>
  <c r="AH14" i="15"/>
  <c r="AH78" i="15"/>
  <c r="AH184" i="15"/>
  <c r="AH185" i="15"/>
  <c r="AH274" i="15"/>
  <c r="AH73" i="15"/>
  <c r="AH72" i="15"/>
  <c r="AH146" i="15"/>
  <c r="AH53" i="15"/>
  <c r="AH119" i="15"/>
  <c r="AH259" i="15"/>
  <c r="AH170" i="15"/>
  <c r="AH175" i="15"/>
  <c r="AH193" i="15"/>
  <c r="AH45" i="15"/>
  <c r="AH218" i="15"/>
  <c r="AH102" i="15"/>
  <c r="AH54" i="15"/>
  <c r="AH111" i="15"/>
  <c r="AH107" i="15"/>
  <c r="AH113" i="15"/>
  <c r="AH112" i="15"/>
  <c r="AH226" i="15"/>
  <c r="AH80" i="15"/>
  <c r="AH81" i="15"/>
  <c r="AH141" i="15"/>
  <c r="AH157" i="15"/>
  <c r="AH216" i="15"/>
  <c r="AH214" i="15"/>
  <c r="AH161" i="15"/>
  <c r="AH162" i="15"/>
  <c r="AH265" i="15"/>
  <c r="AH34" i="15"/>
  <c r="AH35" i="15"/>
  <c r="AH168" i="15"/>
  <c r="AH135" i="15"/>
  <c r="AH15" i="15"/>
  <c r="AH16" i="15"/>
  <c r="AH253" i="15"/>
  <c r="AH178" i="15"/>
  <c r="AH254" i="15"/>
  <c r="AH255" i="15"/>
  <c r="AH43" i="15"/>
  <c r="AH105" i="15"/>
  <c r="AH256" i="15"/>
  <c r="AH257" i="15"/>
  <c r="AH223" i="15"/>
  <c r="AH103" i="15"/>
  <c r="AH268" i="15"/>
  <c r="AH55" i="15"/>
  <c r="AH106" i="15"/>
  <c r="AH137" i="15"/>
  <c r="AH143" i="15"/>
  <c r="AH191" i="15"/>
  <c r="AH42" i="15"/>
  <c r="AH36" i="15"/>
  <c r="AH267" i="15"/>
  <c r="AH225" i="15"/>
  <c r="AH121" i="15"/>
  <c r="AH209" i="15"/>
  <c r="AH271" i="15"/>
  <c r="AH171" i="15"/>
  <c r="AH99" i="15"/>
  <c r="AH97" i="15"/>
  <c r="AH98" i="15"/>
  <c r="AH37" i="15"/>
  <c r="AH195" i="15"/>
  <c r="AH263" i="15"/>
  <c r="AH60" i="15"/>
  <c r="AH198" i="15"/>
  <c r="AH197" i="15"/>
  <c r="AH203" i="15"/>
  <c r="AH177" i="15"/>
  <c r="AH196" i="15"/>
  <c r="AH120" i="15"/>
  <c r="AH272" i="15"/>
  <c r="AH8" i="15"/>
  <c r="AH241" i="15"/>
  <c r="AH186" i="15"/>
  <c r="AH163" i="15"/>
  <c r="AH138" i="15"/>
  <c r="AH154" i="15"/>
  <c r="AH56" i="15"/>
  <c r="AH57" i="15"/>
  <c r="AH174" i="15"/>
  <c r="AH100" i="15"/>
  <c r="AH243" i="15"/>
  <c r="AH242" i="15"/>
  <c r="AH63" i="15"/>
  <c r="AH17" i="15"/>
  <c r="AH164" i="15"/>
  <c r="AH165" i="15"/>
  <c r="AH179" i="15"/>
  <c r="AH207" i="15"/>
  <c r="AH206" i="15"/>
  <c r="AH151" i="15"/>
  <c r="AH221" i="15"/>
  <c r="AH65" i="15"/>
  <c r="AH38" i="15"/>
  <c r="AH118" i="15"/>
  <c r="AH69" i="15"/>
  <c r="AH188" i="15"/>
  <c r="AH39" i="15"/>
  <c r="AH40" i="15"/>
  <c r="AH41" i="15"/>
  <c r="AH84" i="15"/>
  <c r="AH258" i="15"/>
  <c r="AH264" i="15"/>
  <c r="AH139" i="15"/>
  <c r="AH189" i="15"/>
  <c r="AH88" i="15"/>
  <c r="AH202" i="15"/>
  <c r="AH132" i="15"/>
  <c r="AH11" i="15"/>
  <c r="AF202" i="15"/>
  <c r="AD166" i="15"/>
  <c r="AD10" i="15"/>
  <c r="AD261" i="15"/>
  <c r="AD245" i="15"/>
  <c r="AD266" i="15"/>
  <c r="AD7" i="15"/>
  <c r="AD130" i="15"/>
  <c r="AD21" i="15"/>
  <c r="AD246" i="15"/>
  <c r="AD180" i="15"/>
  <c r="AD91" i="15"/>
  <c r="AD182" i="15"/>
  <c r="AD181" i="15"/>
  <c r="AD194" i="15"/>
  <c r="AD30" i="15"/>
  <c r="AD147" i="15"/>
  <c r="AD64" i="15"/>
  <c r="AD82" i="15"/>
  <c r="AD211" i="15"/>
  <c r="AD22" i="15"/>
  <c r="AD23" i="15"/>
  <c r="AD239" i="15"/>
  <c r="AD6" i="15"/>
  <c r="AD5" i="15"/>
  <c r="AD250" i="15"/>
  <c r="AD79" i="15"/>
  <c r="AD89" i="15"/>
  <c r="AD24" i="15"/>
  <c r="AD228" i="15"/>
  <c r="AD159" i="15"/>
  <c r="AD204" i="15"/>
  <c r="AD108" i="15"/>
  <c r="AD183" i="15"/>
  <c r="AD92" i="15"/>
  <c r="AD93" i="15"/>
  <c r="AD46" i="15"/>
  <c r="AD156" i="15"/>
  <c r="AD172" i="15"/>
  <c r="AD260" i="15"/>
  <c r="AD229" i="15"/>
  <c r="AD129" i="15"/>
  <c r="AD67" i="15"/>
  <c r="AD231" i="15"/>
  <c r="AD230" i="15"/>
  <c r="AD126" i="15"/>
  <c r="AD66" i="15"/>
  <c r="AD176" i="15"/>
  <c r="AD142" i="15"/>
  <c r="AD262" i="15"/>
  <c r="AD25" i="15"/>
  <c r="AD232" i="15"/>
  <c r="AD122" i="15"/>
  <c r="AD123" i="15"/>
  <c r="AD244" i="15"/>
  <c r="AD224" i="15"/>
  <c r="AD101" i="15"/>
  <c r="AD247" i="15"/>
  <c r="AD210" i="15"/>
  <c r="AD212" i="15"/>
  <c r="AD167" i="15"/>
  <c r="AD74" i="15"/>
  <c r="AD169" i="15"/>
  <c r="AD208" i="15"/>
  <c r="AD222" i="15"/>
  <c r="AD227" i="15"/>
  <c r="AD59" i="15"/>
  <c r="AD70" i="15"/>
  <c r="AD219" i="15"/>
  <c r="AD220" i="15"/>
  <c r="AD152" i="15"/>
  <c r="AD273" i="15"/>
  <c r="AD95" i="15"/>
  <c r="AD12" i="15"/>
  <c r="AD133" i="15"/>
  <c r="AD134" i="15"/>
  <c r="AD9" i="15"/>
  <c r="AD27" i="15"/>
  <c r="AD26" i="15"/>
  <c r="AD110" i="15"/>
  <c r="AD29" i="15"/>
  <c r="AD28" i="15"/>
  <c r="AD217" i="15"/>
  <c r="AD240" i="15"/>
  <c r="AD104" i="15"/>
  <c r="AD47" i="15"/>
  <c r="AD94" i="15"/>
  <c r="AD140" i="15"/>
  <c r="AD270" i="15"/>
  <c r="AD75" i="15"/>
  <c r="AD48" i="15"/>
  <c r="AD144" i="15"/>
  <c r="AD158" i="15"/>
  <c r="AD62" i="15"/>
  <c r="AD149" i="15"/>
  <c r="AD148" i="15"/>
  <c r="AD249" i="15"/>
  <c r="AD205" i="15"/>
  <c r="AD109" i="15"/>
  <c r="AD13" i="15"/>
  <c r="AD233" i="15"/>
  <c r="AD215" i="15"/>
  <c r="AD127" i="15"/>
  <c r="AD85" i="15"/>
  <c r="AD86" i="15"/>
  <c r="AD49" i="15"/>
  <c r="AD150" i="15"/>
  <c r="AD251" i="15"/>
  <c r="AD115" i="15"/>
  <c r="AD252" i="15"/>
  <c r="AD136" i="15"/>
  <c r="AD190" i="15"/>
  <c r="AD83" i="15"/>
  <c r="AD31" i="15"/>
  <c r="AD32" i="15"/>
  <c r="AD50" i="15"/>
  <c r="AD235" i="15"/>
  <c r="AD234" i="15"/>
  <c r="AD61" i="15"/>
  <c r="AD192" i="15"/>
  <c r="AD248" i="15"/>
  <c r="AD145" i="15"/>
  <c r="AD51" i="15"/>
  <c r="AD269" i="15"/>
  <c r="AD87" i="15"/>
  <c r="AD96" i="15"/>
  <c r="AD128" i="15"/>
  <c r="AD173" i="15"/>
  <c r="AD71" i="15"/>
  <c r="AD199" i="15"/>
  <c r="AD68" i="15"/>
  <c r="AD18" i="15"/>
  <c r="AD19" i="15"/>
  <c r="AD20" i="15"/>
  <c r="AD52" i="15"/>
  <c r="AD236" i="15"/>
  <c r="AD238" i="15"/>
  <c r="AD237" i="15"/>
  <c r="AD76" i="15"/>
  <c r="AD77" i="15"/>
  <c r="AD116" i="15"/>
  <c r="AD201" i="15"/>
  <c r="AD200" i="15"/>
  <c r="AD90" i="15"/>
  <c r="AD124" i="15"/>
  <c r="AD33" i="15"/>
  <c r="AD160" i="15"/>
  <c r="AD58" i="15"/>
  <c r="AD153" i="15"/>
  <c r="AD117" i="15"/>
  <c r="AD44" i="15"/>
  <c r="AD131" i="15"/>
  <c r="AD187" i="15"/>
  <c r="AD14" i="15"/>
  <c r="AD78" i="15"/>
  <c r="AD184" i="15"/>
  <c r="AD185" i="15"/>
  <c r="AD274" i="15"/>
  <c r="AD73" i="15"/>
  <c r="AD72" i="15"/>
  <c r="AD146" i="15"/>
  <c r="AD53" i="15"/>
  <c r="AD119" i="15"/>
  <c r="AD259" i="15"/>
  <c r="AD170" i="15"/>
  <c r="AD175" i="15"/>
  <c r="AD193" i="15"/>
  <c r="AD45" i="15"/>
  <c r="AD218" i="15"/>
  <c r="AD102" i="15"/>
  <c r="AD54" i="15"/>
  <c r="AD111" i="15"/>
  <c r="AD107" i="15"/>
  <c r="AD113" i="15"/>
  <c r="AD114" i="15"/>
  <c r="AD112" i="15"/>
  <c r="AD226" i="15"/>
  <c r="AD80" i="15"/>
  <c r="AD81" i="15"/>
  <c r="AD141" i="15"/>
  <c r="AD157" i="15"/>
  <c r="AD216" i="15"/>
  <c r="AD214" i="15"/>
  <c r="AD161" i="15"/>
  <c r="AD162" i="15"/>
  <c r="AD265" i="15"/>
  <c r="AD34" i="15"/>
  <c r="AD35" i="15"/>
  <c r="AD168" i="15"/>
  <c r="AD135" i="15"/>
  <c r="AD15" i="15"/>
  <c r="AD16" i="15"/>
  <c r="AD253" i="15"/>
  <c r="AD178" i="15"/>
  <c r="AD254" i="15"/>
  <c r="AD255" i="15"/>
  <c r="AD43" i="15"/>
  <c r="AD105" i="15"/>
  <c r="AD256" i="15"/>
  <c r="AD257" i="15"/>
  <c r="AD223" i="15"/>
  <c r="AD103" i="15"/>
  <c r="AD268" i="15"/>
  <c r="AD55" i="15"/>
  <c r="AD106" i="15"/>
  <c r="AD137" i="15"/>
  <c r="AD143" i="15"/>
  <c r="AD191" i="15"/>
  <c r="AD42" i="15"/>
  <c r="AD36" i="15"/>
  <c r="AD267" i="15"/>
  <c r="AD225" i="15"/>
  <c r="AD121" i="15"/>
  <c r="AD209" i="15"/>
  <c r="AD271" i="15"/>
  <c r="AD171" i="15"/>
  <c r="AD99" i="15"/>
  <c r="AD97" i="15"/>
  <c r="AD98" i="15"/>
  <c r="AD37" i="15"/>
  <c r="AD195" i="15"/>
  <c r="AD263" i="15"/>
  <c r="AD60" i="15"/>
  <c r="AD155" i="15"/>
  <c r="AD198" i="15"/>
  <c r="AD197" i="15"/>
  <c r="AD203" i="15"/>
  <c r="AD177" i="15"/>
  <c r="AD196" i="15"/>
  <c r="AD120" i="15"/>
  <c r="AD272" i="15"/>
  <c r="AD8" i="15"/>
  <c r="AD241" i="15"/>
  <c r="AD186" i="15"/>
  <c r="AD163" i="15"/>
  <c r="AD138" i="15"/>
  <c r="AD154" i="15"/>
  <c r="AD56" i="15"/>
  <c r="AD57" i="15"/>
  <c r="AD174" i="15"/>
  <c r="AD100" i="15"/>
  <c r="AD243" i="15"/>
  <c r="AD242" i="15"/>
  <c r="AD63" i="15"/>
  <c r="AD17" i="15"/>
  <c r="AD164" i="15"/>
  <c r="AD165" i="15"/>
  <c r="AD179" i="15"/>
  <c r="AD207" i="15"/>
  <c r="AD206" i="15"/>
  <c r="AD151" i="15"/>
  <c r="AD221" i="15"/>
  <c r="AD65" i="15"/>
  <c r="AD38" i="15"/>
  <c r="AD118" i="15"/>
  <c r="AD69" i="15"/>
  <c r="AD188" i="15"/>
  <c r="AD39" i="15"/>
  <c r="AD40" i="15"/>
  <c r="AD41" i="15"/>
  <c r="AD84" i="15"/>
  <c r="AD258" i="15"/>
  <c r="AD264" i="15"/>
  <c r="AD139" i="15"/>
  <c r="AD189" i="15"/>
  <c r="AD88" i="15"/>
  <c r="AD202" i="15"/>
  <c r="AD132" i="15"/>
  <c r="AD11" i="15"/>
  <c r="Z166" i="15"/>
  <c r="Z10" i="15"/>
  <c r="Z261" i="15"/>
  <c r="Z245" i="15"/>
  <c r="Z266" i="15"/>
  <c r="Z7" i="15"/>
  <c r="Z130" i="15"/>
  <c r="Z21" i="15"/>
  <c r="Z246" i="15"/>
  <c r="Z180" i="15"/>
  <c r="Z91" i="15"/>
  <c r="Z182" i="15"/>
  <c r="Z181" i="15"/>
  <c r="Z194" i="15"/>
  <c r="Z64" i="15"/>
  <c r="Z82" i="15"/>
  <c r="Z211" i="15"/>
  <c r="Z22" i="15"/>
  <c r="Z23" i="15"/>
  <c r="Z239" i="15"/>
  <c r="Z6" i="15"/>
  <c r="Z5" i="15"/>
  <c r="Z250" i="15"/>
  <c r="Z79" i="15"/>
  <c r="Z89" i="15"/>
  <c r="Z24" i="15"/>
  <c r="Z228" i="15"/>
  <c r="Z159" i="15"/>
  <c r="Z204" i="15"/>
  <c r="Z108" i="15"/>
  <c r="Z183" i="15"/>
  <c r="Z92" i="15"/>
  <c r="Z93" i="15"/>
  <c r="Z46" i="15"/>
  <c r="Z156" i="15"/>
  <c r="Z172" i="15"/>
  <c r="Z260" i="15"/>
  <c r="Z229" i="15"/>
  <c r="Z129" i="15"/>
  <c r="Z67" i="15"/>
  <c r="Z231" i="15"/>
  <c r="Z230" i="15"/>
  <c r="Z126" i="15"/>
  <c r="Z66" i="15"/>
  <c r="Z176" i="15"/>
  <c r="Z142" i="15"/>
  <c r="Z262" i="15"/>
  <c r="Z25" i="15"/>
  <c r="Z232" i="15"/>
  <c r="Z122" i="15"/>
  <c r="Z123" i="15"/>
  <c r="Z244" i="15"/>
  <c r="Z224" i="15"/>
  <c r="Z101" i="15"/>
  <c r="Z247" i="15"/>
  <c r="Z210" i="15"/>
  <c r="Z212" i="15"/>
  <c r="Z167" i="15"/>
  <c r="Z74" i="15"/>
  <c r="Z169" i="15"/>
  <c r="Z208" i="15"/>
  <c r="Z222" i="15"/>
  <c r="Z227" i="15"/>
  <c r="Z59" i="15"/>
  <c r="Z70" i="15"/>
  <c r="Z219" i="15"/>
  <c r="Z220" i="15"/>
  <c r="Z152" i="15"/>
  <c r="Z273" i="15"/>
  <c r="Z95" i="15"/>
  <c r="Z12" i="15"/>
  <c r="Z133" i="15"/>
  <c r="Z134" i="15"/>
  <c r="Z9" i="15"/>
  <c r="Z27" i="15"/>
  <c r="Z26" i="15"/>
  <c r="Z110" i="15"/>
  <c r="Z29" i="15"/>
  <c r="Z28" i="15"/>
  <c r="Z217" i="15"/>
  <c r="Z104" i="15"/>
  <c r="Z47" i="15"/>
  <c r="Z94" i="15"/>
  <c r="Z140" i="15"/>
  <c r="Z270" i="15"/>
  <c r="Z75" i="15"/>
  <c r="Z48" i="15"/>
  <c r="Z144" i="15"/>
  <c r="Z158" i="15"/>
  <c r="Z62" i="15"/>
  <c r="Z149" i="15"/>
  <c r="Z148" i="15"/>
  <c r="Z249" i="15"/>
  <c r="Z205" i="15"/>
  <c r="Z109" i="15"/>
  <c r="Z13" i="15"/>
  <c r="Z233" i="15"/>
  <c r="Z127" i="15"/>
  <c r="Z85" i="15"/>
  <c r="Z86" i="15"/>
  <c r="Z49" i="15"/>
  <c r="Z150" i="15"/>
  <c r="Z251" i="15"/>
  <c r="Z115" i="15"/>
  <c r="Z252" i="15"/>
  <c r="Z136" i="15"/>
  <c r="Z190" i="15"/>
  <c r="Z83" i="15"/>
  <c r="Z31" i="15"/>
  <c r="Z32" i="15"/>
  <c r="Z50" i="15"/>
  <c r="Z235" i="15"/>
  <c r="Z234" i="15"/>
  <c r="Z61" i="15"/>
  <c r="Z192" i="15"/>
  <c r="Z248" i="15"/>
  <c r="Z145" i="15"/>
  <c r="Z51" i="15"/>
  <c r="Z269" i="15"/>
  <c r="Z87" i="15"/>
  <c r="Z96" i="15"/>
  <c r="Z128" i="15"/>
  <c r="Z71" i="15"/>
  <c r="Z199" i="15"/>
  <c r="Z68" i="15"/>
  <c r="Z18" i="15"/>
  <c r="Z19" i="15"/>
  <c r="Z20" i="15"/>
  <c r="Z52" i="15"/>
  <c r="Z236" i="15"/>
  <c r="Z238" i="15"/>
  <c r="Z237" i="15"/>
  <c r="Z76" i="15"/>
  <c r="Z77" i="15"/>
  <c r="Z116" i="15"/>
  <c r="Z200" i="15"/>
  <c r="Z90" i="15"/>
  <c r="Z124" i="15"/>
  <c r="Z33" i="15"/>
  <c r="Z160" i="15"/>
  <c r="Z58" i="15"/>
  <c r="Z153" i="15"/>
  <c r="Z117" i="15"/>
  <c r="Z44" i="15"/>
  <c r="Z131" i="15"/>
  <c r="Z187" i="15"/>
  <c r="Z14" i="15"/>
  <c r="Z78" i="15"/>
  <c r="Z184" i="15"/>
  <c r="Z185" i="15"/>
  <c r="Z274" i="15"/>
  <c r="Z73" i="15"/>
  <c r="Z72" i="15"/>
  <c r="Z146" i="15"/>
  <c r="Z53" i="15"/>
  <c r="Z119" i="15"/>
  <c r="Z259" i="15"/>
  <c r="Z170" i="15"/>
  <c r="Z175" i="15"/>
  <c r="Z193" i="15"/>
  <c r="Z45" i="15"/>
  <c r="Z102" i="15"/>
  <c r="Z54" i="15"/>
  <c r="Z111" i="15"/>
  <c r="Z107" i="15"/>
  <c r="Z113" i="15"/>
  <c r="Z114" i="15"/>
  <c r="Z112" i="15"/>
  <c r="Z226" i="15"/>
  <c r="Z80" i="15"/>
  <c r="Z81" i="15"/>
  <c r="Z141" i="15"/>
  <c r="Z157" i="15"/>
  <c r="Z216" i="15"/>
  <c r="Z161" i="15"/>
  <c r="Z162" i="15"/>
  <c r="Z265" i="15"/>
  <c r="Z34" i="15"/>
  <c r="Z35" i="15"/>
  <c r="Z168" i="15"/>
  <c r="Z135" i="15"/>
  <c r="Z15" i="15"/>
  <c r="Z16" i="15"/>
  <c r="Z253" i="15"/>
  <c r="Z178" i="15"/>
  <c r="Z254" i="15"/>
  <c r="Z255" i="15"/>
  <c r="Z43" i="15"/>
  <c r="Z105" i="15"/>
  <c r="Z256" i="15"/>
  <c r="Z257" i="15"/>
  <c r="Z223" i="15"/>
  <c r="Z103" i="15"/>
  <c r="Z268" i="15"/>
  <c r="Z55" i="15"/>
  <c r="Z106" i="15"/>
  <c r="Z137" i="15"/>
  <c r="Z143" i="15"/>
  <c r="Z191" i="15"/>
  <c r="Z42" i="15"/>
  <c r="Z36" i="15"/>
  <c r="Z267" i="15"/>
  <c r="Z225" i="15"/>
  <c r="Z121" i="15"/>
  <c r="Z209" i="15"/>
  <c r="Z271" i="15"/>
  <c r="Z171" i="15"/>
  <c r="Z99" i="15"/>
  <c r="Z97" i="15"/>
  <c r="Z98" i="15"/>
  <c r="Z37" i="15"/>
  <c r="Z195" i="15"/>
  <c r="Z263" i="15"/>
  <c r="Z60" i="15"/>
  <c r="Z155" i="15"/>
  <c r="Z198" i="15"/>
  <c r="Z197" i="15"/>
  <c r="Z203" i="15"/>
  <c r="Z177" i="15"/>
  <c r="Z196" i="15"/>
  <c r="Z120" i="15"/>
  <c r="Z272" i="15"/>
  <c r="Z8" i="15"/>
  <c r="Z186" i="15"/>
  <c r="Z163" i="15"/>
  <c r="Z154" i="15"/>
  <c r="Z56" i="15"/>
  <c r="Z57" i="15"/>
  <c r="Z174" i="15"/>
  <c r="Z100" i="15"/>
  <c r="Z243" i="15"/>
  <c r="Z63" i="15"/>
  <c r="Z17" i="15"/>
  <c r="Z164" i="15"/>
  <c r="Z165" i="15"/>
  <c r="Z179" i="15"/>
  <c r="Z207" i="15"/>
  <c r="Z206" i="15"/>
  <c r="Z151" i="15"/>
  <c r="Z65" i="15"/>
  <c r="Z38" i="15"/>
  <c r="Z118" i="15"/>
  <c r="Z69" i="15"/>
  <c r="Z188" i="15"/>
  <c r="Z39" i="15"/>
  <c r="Z40" i="15"/>
  <c r="Z41" i="15"/>
  <c r="Z84" i="15"/>
  <c r="Z258" i="15"/>
  <c r="Z139" i="15"/>
  <c r="Z189" i="15"/>
  <c r="Z88" i="15"/>
  <c r="Z202" i="15"/>
  <c r="Z11" i="15"/>
  <c r="AG275" i="15"/>
  <c r="AH125" i="15"/>
  <c r="AD125" i="15"/>
  <c r="O275" i="15"/>
  <c r="P275" i="15"/>
  <c r="Q275" i="15"/>
  <c r="R275" i="15"/>
  <c r="N275" i="15"/>
  <c r="AH275" i="15" l="1"/>
  <c r="X275" i="15"/>
  <c r="AF275" i="15"/>
  <c r="AD275" i="15"/>
  <c r="T5" i="15"/>
  <c r="S275" i="15"/>
  <c r="AI57" i="15"/>
  <c r="AI32" i="15"/>
  <c r="AI165" i="15"/>
  <c r="AI185" i="15"/>
  <c r="AI93" i="15"/>
  <c r="AI255" i="15"/>
  <c r="AI134" i="15"/>
  <c r="AI35" i="15"/>
  <c r="AI77" i="15"/>
  <c r="AI81" i="15"/>
  <c r="AI155" i="15"/>
  <c r="AI257" i="15"/>
  <c r="AI238" i="15"/>
  <c r="AI16" i="15"/>
  <c r="Y215" i="15" l="1"/>
  <c r="Y214" i="15"/>
  <c r="Y30" i="15"/>
  <c r="Z30" i="15" l="1"/>
  <c r="Z214" i="15"/>
  <c r="Z215" i="15"/>
  <c r="Y264" i="15"/>
  <c r="Y242" i="15"/>
  <c r="Y240" i="15"/>
  <c r="Y241" i="15"/>
  <c r="Y221" i="15"/>
  <c r="Y218" i="15"/>
  <c r="Y213" i="15"/>
  <c r="Y173" i="15"/>
  <c r="Y147" i="15"/>
  <c r="Y138" i="15"/>
  <c r="Y132" i="15"/>
  <c r="Z213" i="15" l="1"/>
  <c r="AI213" i="15" s="1"/>
  <c r="Z221" i="15"/>
  <c r="AI221" i="15" s="1"/>
  <c r="Z138" i="15"/>
  <c r="AI138" i="15" s="1"/>
  <c r="Z242" i="15"/>
  <c r="AI242" i="15" s="1"/>
  <c r="Z147" i="15"/>
  <c r="AI147" i="15" s="1"/>
  <c r="Z264" i="15"/>
  <c r="AI264" i="15" s="1"/>
  <c r="Z173" i="15"/>
  <c r="AI173" i="15" s="1"/>
  <c r="Z218" i="15"/>
  <c r="AI218" i="15" s="1"/>
  <c r="Z241" i="15"/>
  <c r="AI241" i="15" s="1"/>
  <c r="Z132" i="15"/>
  <c r="AI132" i="15" s="1"/>
  <c r="Z240" i="15"/>
  <c r="AI240" i="15" s="1"/>
  <c r="AM275" i="15"/>
  <c r="AE275" i="15"/>
  <c r="AC275" i="15"/>
  <c r="AB275" i="15"/>
  <c r="Y275" i="15"/>
  <c r="W275" i="15"/>
  <c r="V275" i="15"/>
  <c r="M275" i="15"/>
  <c r="L275" i="15"/>
  <c r="K275" i="15"/>
  <c r="AI11" i="15"/>
  <c r="AI146" i="15"/>
  <c r="AI88" i="15"/>
  <c r="AI189" i="15"/>
  <c r="AI139" i="15"/>
  <c r="AI274" i="15"/>
  <c r="AI258" i="15"/>
  <c r="AI84" i="15"/>
  <c r="AI41" i="15"/>
  <c r="AI40" i="15"/>
  <c r="AI39" i="15"/>
  <c r="AI188" i="15"/>
  <c r="AI69" i="15"/>
  <c r="AI118" i="15"/>
  <c r="AI38" i="15"/>
  <c r="AI65" i="15"/>
  <c r="AI151" i="15"/>
  <c r="AI206" i="15"/>
  <c r="AI207" i="15"/>
  <c r="AI179" i="15"/>
  <c r="AI164" i="15"/>
  <c r="AI17" i="15"/>
  <c r="AI63" i="15"/>
  <c r="AI243" i="15"/>
  <c r="AI100" i="15"/>
  <c r="AI174" i="15"/>
  <c r="AI56" i="15"/>
  <c r="AI203" i="15"/>
  <c r="AI163" i="15"/>
  <c r="AI186" i="15"/>
  <c r="AI8" i="15"/>
  <c r="AI272" i="15"/>
  <c r="AI120" i="15"/>
  <c r="AI154" i="15"/>
  <c r="AI197" i="15"/>
  <c r="AI198" i="15"/>
  <c r="AI196" i="15"/>
  <c r="AI60" i="15"/>
  <c r="AI263" i="15"/>
  <c r="AI44" i="15"/>
  <c r="AI37" i="15"/>
  <c r="AI98" i="15"/>
  <c r="AI97" i="15"/>
  <c r="AI99" i="15"/>
  <c r="AI171" i="15"/>
  <c r="AI271" i="15"/>
  <c r="AI209" i="15"/>
  <c r="AI217" i="15"/>
  <c r="AI225" i="15"/>
  <c r="AI267" i="15"/>
  <c r="AI36" i="15"/>
  <c r="AI42" i="15"/>
  <c r="AI191" i="15"/>
  <c r="AI202" i="15"/>
  <c r="AI137" i="15"/>
  <c r="AI106" i="15"/>
  <c r="AI55" i="15"/>
  <c r="AI268" i="15"/>
  <c r="AI103" i="15"/>
  <c r="AI223" i="15"/>
  <c r="AI256" i="15"/>
  <c r="AI105" i="15"/>
  <c r="AI43" i="15"/>
  <c r="AI254" i="15"/>
  <c r="AI178" i="15"/>
  <c r="AI253" i="15"/>
  <c r="AI15" i="15"/>
  <c r="AI135" i="15"/>
  <c r="AI168" i="15"/>
  <c r="AI34" i="15"/>
  <c r="AI265" i="15"/>
  <c r="AI162" i="15"/>
  <c r="AI161" i="15"/>
  <c r="AI214" i="15"/>
  <c r="AI216" i="15"/>
  <c r="AI157" i="15"/>
  <c r="AI141" i="15"/>
  <c r="AI80" i="15"/>
  <c r="AI226" i="15"/>
  <c r="AI112" i="15"/>
  <c r="AI114" i="15"/>
  <c r="AI113" i="15"/>
  <c r="AI107" i="15"/>
  <c r="AI111" i="15"/>
  <c r="AI54" i="15"/>
  <c r="AI102" i="15"/>
  <c r="AI45" i="15"/>
  <c r="AI193" i="15"/>
  <c r="AI175" i="15"/>
  <c r="AI170" i="15"/>
  <c r="AI259" i="15"/>
  <c r="AI119" i="15"/>
  <c r="AI53" i="15"/>
  <c r="AI124" i="15"/>
  <c r="AI72" i="15"/>
  <c r="AI73" i="15"/>
  <c r="AI79" i="15"/>
  <c r="AI184" i="15"/>
  <c r="AI78" i="15"/>
  <c r="AI14" i="15"/>
  <c r="AI187" i="15"/>
  <c r="AI131" i="15"/>
  <c r="AI239" i="15"/>
  <c r="AI117" i="15"/>
  <c r="AI153" i="15"/>
  <c r="AI58" i="15"/>
  <c r="AI160" i="15"/>
  <c r="AI33" i="15"/>
  <c r="AI110" i="15"/>
  <c r="AI90" i="15"/>
  <c r="AI200" i="15"/>
  <c r="AI201" i="15"/>
  <c r="AI116" i="15"/>
  <c r="AI76" i="15"/>
  <c r="AI237" i="15"/>
  <c r="AI236" i="15"/>
  <c r="AI52" i="15"/>
  <c r="AI20" i="15"/>
  <c r="AI19" i="15"/>
  <c r="AI18" i="15"/>
  <c r="AI68" i="15"/>
  <c r="AI199" i="15"/>
  <c r="AI71" i="15"/>
  <c r="AI128" i="15"/>
  <c r="AI96" i="15"/>
  <c r="AI87" i="15"/>
  <c r="AI269" i="15"/>
  <c r="AI51" i="15"/>
  <c r="AI145" i="15"/>
  <c r="AI248" i="15"/>
  <c r="AI192" i="15"/>
  <c r="AI61" i="15"/>
  <c r="AI234" i="15"/>
  <c r="AI235" i="15"/>
  <c r="AI50" i="15"/>
  <c r="AI31" i="15"/>
  <c r="AI83" i="15"/>
  <c r="AI190" i="15"/>
  <c r="AI136" i="15"/>
  <c r="AI252" i="15"/>
  <c r="AI115" i="15"/>
  <c r="AI251" i="15"/>
  <c r="AI150" i="15"/>
  <c r="AI49" i="15"/>
  <c r="AI86" i="15"/>
  <c r="AI85" i="15"/>
  <c r="AI127" i="15"/>
  <c r="AI215" i="15"/>
  <c r="AI95" i="15"/>
  <c r="AI13" i="15"/>
  <c r="AI109" i="15"/>
  <c r="AI233" i="15"/>
  <c r="AI249" i="15"/>
  <c r="AI148" i="15"/>
  <c r="AI149" i="15"/>
  <c r="AI62" i="15"/>
  <c r="AI158" i="15"/>
  <c r="AI144" i="15"/>
  <c r="AI48" i="15"/>
  <c r="AI75" i="15"/>
  <c r="AI270" i="15"/>
  <c r="AI140" i="15"/>
  <c r="AI94" i="15"/>
  <c r="AI47" i="15"/>
  <c r="AI104" i="15"/>
  <c r="AI273" i="15"/>
  <c r="AI195" i="15"/>
  <c r="AI28" i="15"/>
  <c r="AI29" i="15"/>
  <c r="AI30" i="15"/>
  <c r="AI26" i="15"/>
  <c r="AI27" i="15"/>
  <c r="AI9" i="15"/>
  <c r="AI133" i="15"/>
  <c r="AI12" i="15"/>
  <c r="AI121" i="15"/>
  <c r="AI177" i="15"/>
  <c r="AI152" i="15"/>
  <c r="AI220" i="15"/>
  <c r="AI219" i="15"/>
  <c r="AI70" i="15"/>
  <c r="AI59" i="15"/>
  <c r="AI227" i="15"/>
  <c r="AI222" i="15"/>
  <c r="AI208" i="15"/>
  <c r="AI169" i="15"/>
  <c r="AI74" i="15"/>
  <c r="AI7" i="15"/>
  <c r="AI212" i="15"/>
  <c r="AI210" i="15"/>
  <c r="AI247" i="15"/>
  <c r="AI101" i="15"/>
  <c r="AI224" i="15"/>
  <c r="AI244" i="15"/>
  <c r="AI123" i="15"/>
  <c r="AI122" i="15"/>
  <c r="AI232" i="15"/>
  <c r="AI25" i="15"/>
  <c r="AI262" i="15"/>
  <c r="AI142" i="15"/>
  <c r="AI176" i="15"/>
  <c r="AI66" i="15"/>
  <c r="AI230" i="15"/>
  <c r="AI231" i="15"/>
  <c r="AI67" i="15"/>
  <c r="AI167" i="15"/>
  <c r="AI229" i="15"/>
  <c r="AI260" i="15"/>
  <c r="AI172" i="15"/>
  <c r="AI156" i="15"/>
  <c r="AI46" i="15"/>
  <c r="AI92" i="15"/>
  <c r="AI183" i="15"/>
  <c r="AI108" i="15"/>
  <c r="AI204" i="15"/>
  <c r="AI159" i="15"/>
  <c r="AI228" i="15"/>
  <c r="AI24" i="15"/>
  <c r="AI89" i="15"/>
  <c r="AI143" i="15"/>
  <c r="AI250" i="15"/>
  <c r="AI5" i="15"/>
  <c r="AI6" i="15"/>
  <c r="AI205" i="15"/>
  <c r="AI23" i="15"/>
  <c r="AI22" i="15"/>
  <c r="AI211" i="15"/>
  <c r="AI82" i="15"/>
  <c r="AI64" i="15"/>
  <c r="AI126" i="15"/>
  <c r="AI194" i="15"/>
  <c r="AI181" i="15"/>
  <c r="AI182" i="15"/>
  <c r="AI91" i="15"/>
  <c r="AI180" i="15"/>
  <c r="AI246" i="15"/>
  <c r="AI21" i="15"/>
  <c r="AI130" i="15"/>
  <c r="AI129" i="15"/>
  <c r="AI266" i="15"/>
  <c r="AI245" i="15"/>
  <c r="AI261" i="15"/>
  <c r="AI10" i="15"/>
  <c r="AI166" i="15"/>
  <c r="Z125" i="15"/>
  <c r="Z275" i="15" l="1"/>
  <c r="AI125" i="15"/>
  <c r="T275" i="15"/>
  <c r="T280" i="15" s="1"/>
  <c r="T276" i="15" s="1"/>
  <c r="AI275" i="15" l="1"/>
  <c r="T282" i="15"/>
  <c r="AJ276" i="15" s="1"/>
  <c r="AK276" i="15" s="1"/>
  <c r="AJ125" i="15" l="1"/>
  <c r="AK125" i="15" s="1"/>
  <c r="AL125" i="15" s="1"/>
  <c r="AN125" i="15" s="1"/>
  <c r="AJ275" i="15"/>
  <c r="AK275" i="15" s="1"/>
  <c r="AJ255" i="15"/>
  <c r="AJ35" i="15"/>
  <c r="AJ185" i="15"/>
  <c r="AJ57" i="15"/>
  <c r="AJ32" i="15"/>
  <c r="AJ93" i="15"/>
  <c r="AJ165" i="15"/>
  <c r="AJ77" i="15"/>
  <c r="AJ134" i="15"/>
  <c r="AJ155" i="15"/>
  <c r="AJ238" i="15"/>
  <c r="AJ257" i="15"/>
  <c r="AJ81" i="15"/>
  <c r="AJ16" i="15"/>
  <c r="AJ231" i="15"/>
  <c r="AK231" i="15" s="1"/>
  <c r="AL231" i="15" s="1"/>
  <c r="AJ156" i="15"/>
  <c r="AJ127" i="15"/>
  <c r="AJ54" i="15"/>
  <c r="AK54" i="15" s="1"/>
  <c r="AL54" i="15" s="1"/>
  <c r="AN54" i="15" s="1"/>
  <c r="AJ243" i="15"/>
  <c r="AJ209" i="15"/>
  <c r="AJ30" i="15"/>
  <c r="AJ99" i="15"/>
  <c r="AJ159" i="15"/>
  <c r="AK159" i="15" s="1"/>
  <c r="AL159" i="15" s="1"/>
  <c r="AN159" i="15" s="1"/>
  <c r="AJ170" i="15"/>
  <c r="AJ226" i="15"/>
  <c r="AJ31" i="15"/>
  <c r="AK31" i="15" s="1"/>
  <c r="AL31" i="15" s="1"/>
  <c r="AJ38" i="15"/>
  <c r="AJ109" i="15"/>
  <c r="AJ203" i="15"/>
  <c r="AJ8" i="15"/>
  <c r="AJ210" i="15"/>
  <c r="AJ254" i="15"/>
  <c r="AJ139" i="15"/>
  <c r="AJ158" i="15"/>
  <c r="AJ100" i="15"/>
  <c r="AJ264" i="15"/>
  <c r="AK264" i="15" s="1"/>
  <c r="AL264" i="15" s="1"/>
  <c r="AN264" i="15" s="1"/>
  <c r="AJ136" i="15"/>
  <c r="AJ141" i="15"/>
  <c r="AJ151" i="15"/>
  <c r="AJ207" i="15"/>
  <c r="AJ23" i="15"/>
  <c r="AJ140" i="15"/>
  <c r="AJ78" i="15"/>
  <c r="AJ198" i="15"/>
  <c r="AJ96" i="15"/>
  <c r="AJ260" i="15"/>
  <c r="AJ86" i="15"/>
  <c r="AJ107" i="15"/>
  <c r="AJ63" i="15"/>
  <c r="AJ272" i="15"/>
  <c r="AJ101" i="15"/>
  <c r="AJ51" i="15"/>
  <c r="AJ253" i="15"/>
  <c r="AJ258" i="15"/>
  <c r="AJ219" i="15"/>
  <c r="AJ167" i="15"/>
  <c r="AJ150" i="15"/>
  <c r="AJ114" i="15"/>
  <c r="AJ164" i="15"/>
  <c r="AJ263" i="15"/>
  <c r="AJ205" i="15"/>
  <c r="AJ261" i="15"/>
  <c r="AJ59" i="15"/>
  <c r="AJ19" i="15"/>
  <c r="AJ90" i="15"/>
  <c r="AJ206" i="15"/>
  <c r="AJ123" i="15"/>
  <c r="AJ192" i="15"/>
  <c r="AJ168" i="15"/>
  <c r="AJ40" i="15"/>
  <c r="AJ89" i="15"/>
  <c r="AK89" i="15" s="1"/>
  <c r="AL89" i="15" s="1"/>
  <c r="AN89" i="15" s="1"/>
  <c r="AJ228" i="15"/>
  <c r="AJ148" i="15"/>
  <c r="AJ259" i="15"/>
  <c r="AJ186" i="15"/>
  <c r="AJ265" i="15"/>
  <c r="AJ176" i="15"/>
  <c r="AJ83" i="15"/>
  <c r="AJ216" i="15"/>
  <c r="AJ65" i="15"/>
  <c r="AJ230" i="15"/>
  <c r="AJ222" i="15"/>
  <c r="AJ68" i="15"/>
  <c r="AJ268" i="15"/>
  <c r="AJ245" i="15"/>
  <c r="AJ61" i="15"/>
  <c r="AJ262" i="15"/>
  <c r="AJ50" i="15"/>
  <c r="AJ161" i="15"/>
  <c r="AJ118" i="15"/>
  <c r="AJ189" i="15"/>
  <c r="AJ246" i="15"/>
  <c r="AK246" i="15" s="1"/>
  <c r="AL246" i="15" s="1"/>
  <c r="AN246" i="15" s="1"/>
  <c r="AJ91" i="15"/>
  <c r="AK91" i="15" s="1"/>
  <c r="AL91" i="15" s="1"/>
  <c r="AN91" i="15" s="1"/>
  <c r="AJ133" i="15"/>
  <c r="AJ200" i="15"/>
  <c r="AJ217" i="15"/>
  <c r="AJ129" i="15"/>
  <c r="AK129" i="15" s="1"/>
  <c r="AL129" i="15" s="1"/>
  <c r="AN129" i="15" s="1"/>
  <c r="AJ236" i="15"/>
  <c r="AJ182" i="15"/>
  <c r="AJ190" i="15"/>
  <c r="AJ221" i="15"/>
  <c r="AJ208" i="15"/>
  <c r="AJ11" i="15"/>
  <c r="AJ28" i="15"/>
  <c r="AJ98" i="15"/>
  <c r="AJ202" i="15"/>
  <c r="AK202" i="15" s="1"/>
  <c r="AL202" i="15" s="1"/>
  <c r="AN202" i="15" s="1"/>
  <c r="AJ227" i="15"/>
  <c r="AK227" i="15" s="1"/>
  <c r="AL227" i="15" s="1"/>
  <c r="AN227" i="15" s="1"/>
  <c r="AJ18" i="15"/>
  <c r="AJ55" i="15"/>
  <c r="AJ92" i="15"/>
  <c r="AJ229" i="15"/>
  <c r="AJ250" i="15"/>
  <c r="AJ72" i="15"/>
  <c r="AJ181" i="15"/>
  <c r="AJ76" i="15"/>
  <c r="AJ79" i="15"/>
  <c r="AK79" i="15" s="1"/>
  <c r="AL79" i="15" s="1"/>
  <c r="AN79" i="15" s="1"/>
  <c r="AJ126" i="15"/>
  <c r="AJ201" i="15"/>
  <c r="AJ27" i="15"/>
  <c r="AJ183" i="15"/>
  <c r="AJ45" i="15"/>
  <c r="AJ7" i="15"/>
  <c r="AK7" i="15" s="1"/>
  <c r="AL7" i="15" s="1"/>
  <c r="AN7" i="15" s="1"/>
  <c r="AJ39" i="15"/>
  <c r="AJ74" i="15"/>
  <c r="AJ173" i="15"/>
  <c r="AJ256" i="15"/>
  <c r="AJ146" i="15"/>
  <c r="AJ47" i="15"/>
  <c r="AJ172" i="15"/>
  <c r="AJ85" i="15"/>
  <c r="AJ111" i="15"/>
  <c r="AJ242" i="15"/>
  <c r="AJ188" i="15"/>
  <c r="AJ224" i="15"/>
  <c r="AJ145" i="15"/>
  <c r="AJ15" i="15"/>
  <c r="AJ84" i="15"/>
  <c r="AJ252" i="15"/>
  <c r="AK252" i="15" s="1"/>
  <c r="AL252" i="15" s="1"/>
  <c r="AN252" i="15" s="1"/>
  <c r="AJ121" i="15"/>
  <c r="AJ116" i="15"/>
  <c r="AJ267" i="15"/>
  <c r="AJ212" i="15"/>
  <c r="AJ102" i="15"/>
  <c r="AJ247" i="15"/>
  <c r="AJ269" i="15"/>
  <c r="AJ178" i="15"/>
  <c r="AJ274" i="15"/>
  <c r="AJ266" i="15"/>
  <c r="AJ6" i="15"/>
  <c r="AJ213" i="15"/>
  <c r="AJ273" i="15"/>
  <c r="AJ239" i="15"/>
  <c r="AK239" i="15" s="1"/>
  <c r="AL239" i="15" s="1"/>
  <c r="AN239" i="15" s="1"/>
  <c r="AJ44" i="15"/>
  <c r="AJ62" i="15"/>
  <c r="AJ220" i="15"/>
  <c r="AJ191" i="15"/>
  <c r="AJ110" i="15"/>
  <c r="AK110" i="15" s="1"/>
  <c r="AL110" i="15" s="1"/>
  <c r="AN110" i="15" s="1"/>
  <c r="AJ66" i="15"/>
  <c r="AJ157" i="15"/>
  <c r="AJ46" i="15"/>
  <c r="AJ199" i="15"/>
  <c r="AJ103" i="15"/>
  <c r="AJ60" i="15"/>
  <c r="AJ153" i="15"/>
  <c r="AJ95" i="15"/>
  <c r="AJ122" i="15"/>
  <c r="AJ120" i="15"/>
  <c r="AJ52" i="15"/>
  <c r="AJ33" i="15"/>
  <c r="AJ232" i="15"/>
  <c r="AK232" i="15" s="1"/>
  <c r="AL232" i="15" s="1"/>
  <c r="AN232" i="15" s="1"/>
  <c r="AJ244" i="15"/>
  <c r="AJ135" i="15"/>
  <c r="AJ215" i="15"/>
  <c r="AJ36" i="15"/>
  <c r="AJ144" i="15"/>
  <c r="AJ26" i="15"/>
  <c r="AJ171" i="15"/>
  <c r="AJ105" i="15"/>
  <c r="AJ248" i="15"/>
  <c r="AJ41" i="15"/>
  <c r="AJ177" i="15"/>
  <c r="AJ143" i="15"/>
  <c r="AJ75" i="15"/>
  <c r="AJ154" i="15"/>
  <c r="AK154" i="15" s="1"/>
  <c r="AL154" i="15" s="1"/>
  <c r="AJ124" i="15"/>
  <c r="AJ12" i="15"/>
  <c r="AJ225" i="15"/>
  <c r="AJ104" i="15"/>
  <c r="AJ10" i="15"/>
  <c r="AK10" i="15" s="1"/>
  <c r="AL10" i="15" s="1"/>
  <c r="AN10" i="15" s="1"/>
  <c r="AJ13" i="15"/>
  <c r="AJ56" i="15"/>
  <c r="AJ106" i="15"/>
  <c r="AJ187" i="15"/>
  <c r="AJ22" i="15"/>
  <c r="AJ94" i="15"/>
  <c r="AJ14" i="15"/>
  <c r="AJ196" i="15"/>
  <c r="AJ115" i="15"/>
  <c r="AJ88" i="15"/>
  <c r="AJ169" i="15"/>
  <c r="AJ71" i="15"/>
  <c r="AJ223" i="15"/>
  <c r="AJ132" i="15"/>
  <c r="AJ80" i="15"/>
  <c r="AJ29" i="15"/>
  <c r="AJ58" i="15"/>
  <c r="AK58" i="15" s="1"/>
  <c r="AL58" i="15" s="1"/>
  <c r="AN58" i="15" s="1"/>
  <c r="AJ97" i="15"/>
  <c r="AJ9" i="15"/>
  <c r="AJ233" i="15"/>
  <c r="AJ175" i="15"/>
  <c r="AJ138" i="15"/>
  <c r="AJ137" i="15"/>
  <c r="AK137" i="15" s="1"/>
  <c r="AL137" i="15" s="1"/>
  <c r="AN137" i="15" s="1"/>
  <c r="AJ166" i="15"/>
  <c r="AJ195" i="15"/>
  <c r="AK195" i="15" s="1"/>
  <c r="AL195" i="15" s="1"/>
  <c r="AN195" i="15" s="1"/>
  <c r="AJ117" i="15"/>
  <c r="AJ37" i="15"/>
  <c r="AJ234" i="15"/>
  <c r="AJ128" i="15"/>
  <c r="AJ180" i="15"/>
  <c r="AJ67" i="15"/>
  <c r="AJ251" i="15"/>
  <c r="AJ112" i="15"/>
  <c r="AJ179" i="15"/>
  <c r="AJ34" i="15"/>
  <c r="AJ24" i="15"/>
  <c r="AJ149" i="15"/>
  <c r="AJ119" i="15"/>
  <c r="AJ241" i="15"/>
  <c r="AK241" i="15" s="1"/>
  <c r="AL241" i="15" s="1"/>
  <c r="AN241" i="15" s="1"/>
  <c r="AJ218" i="15"/>
  <c r="AJ130" i="15"/>
  <c r="AK130" i="15" s="1"/>
  <c r="AL130" i="15" s="1"/>
  <c r="AN130" i="15" s="1"/>
  <c r="AJ152" i="15"/>
  <c r="AJ237" i="15"/>
  <c r="AJ42" i="15"/>
  <c r="AJ82" i="15"/>
  <c r="AJ21" i="15"/>
  <c r="AJ270" i="15"/>
  <c r="AJ184" i="15"/>
  <c r="AJ197" i="15"/>
  <c r="AJ20" i="15"/>
  <c r="AJ147" i="15"/>
  <c r="AJ49" i="15"/>
  <c r="AJ113" i="15"/>
  <c r="AJ17" i="15"/>
  <c r="AJ174" i="15"/>
  <c r="AJ204" i="15"/>
  <c r="AJ48" i="15"/>
  <c r="AJ73" i="15"/>
  <c r="AJ240" i="15"/>
  <c r="AJ131" i="15"/>
  <c r="AJ53" i="15"/>
  <c r="AJ5" i="15"/>
  <c r="AJ25" i="15"/>
  <c r="AK25" i="15" s="1"/>
  <c r="AL25" i="15" s="1"/>
  <c r="AN25" i="15" s="1"/>
  <c r="AJ235" i="15"/>
  <c r="AJ162" i="15"/>
  <c r="AJ69" i="15"/>
  <c r="AJ271" i="15"/>
  <c r="AJ194" i="15"/>
  <c r="AJ160" i="15"/>
  <c r="AJ70" i="15"/>
  <c r="AJ249" i="15"/>
  <c r="AJ163" i="15"/>
  <c r="AJ142" i="15"/>
  <c r="AJ214" i="15"/>
  <c r="AJ211" i="15"/>
  <c r="AK211" i="15" s="1"/>
  <c r="AL211" i="15" s="1"/>
  <c r="AN211" i="15" s="1"/>
  <c r="AJ64" i="15"/>
  <c r="AJ193" i="15"/>
  <c r="AJ43" i="15"/>
  <c r="AJ108" i="15"/>
  <c r="AJ87" i="15"/>
  <c r="AK16" i="15" l="1"/>
  <c r="AL16" i="15" s="1"/>
  <c r="AK93" i="15"/>
  <c r="AL93" i="15" s="1"/>
  <c r="AK69" i="15"/>
  <c r="AL69" i="15" s="1"/>
  <c r="AN69" i="15" s="1"/>
  <c r="AK88" i="15"/>
  <c r="AL88" i="15" s="1"/>
  <c r="AN88" i="15" s="1"/>
  <c r="AK120" i="15"/>
  <c r="AL120" i="15" s="1"/>
  <c r="AN120" i="15" s="1"/>
  <c r="AK27" i="15"/>
  <c r="AL27" i="15" s="1"/>
  <c r="AK262" i="15"/>
  <c r="AL262" i="15" s="1"/>
  <c r="AN262" i="15" s="1"/>
  <c r="AK219" i="15"/>
  <c r="AL219" i="15" s="1"/>
  <c r="AN219" i="15" s="1"/>
  <c r="AK151" i="15"/>
  <c r="AL151" i="15" s="1"/>
  <c r="AN151" i="15" s="1"/>
  <c r="AK142" i="15"/>
  <c r="AL142" i="15" s="1"/>
  <c r="AN142" i="15" s="1"/>
  <c r="AK13" i="15"/>
  <c r="AL13" i="15" s="1"/>
  <c r="AN13" i="15" s="1"/>
  <c r="AK36" i="15"/>
  <c r="AL36" i="15" s="1"/>
  <c r="AN36" i="15" s="1"/>
  <c r="AK66" i="15"/>
  <c r="AL66" i="15" s="1"/>
  <c r="AN66" i="15" s="1"/>
  <c r="AK212" i="15"/>
  <c r="AL212" i="15" s="1"/>
  <c r="AN212" i="15" s="1"/>
  <c r="AK201" i="15"/>
  <c r="AL201" i="15" s="1"/>
  <c r="AK92" i="15"/>
  <c r="AL92" i="15" s="1"/>
  <c r="AK208" i="15"/>
  <c r="AL208" i="15" s="1"/>
  <c r="AN208" i="15" s="1"/>
  <c r="AK61" i="15"/>
  <c r="AL61" i="15" s="1"/>
  <c r="AN61" i="15" s="1"/>
  <c r="AK83" i="15"/>
  <c r="AL83" i="15" s="1"/>
  <c r="AN83" i="15" s="1"/>
  <c r="AK40" i="15"/>
  <c r="AL40" i="15" s="1"/>
  <c r="AN40" i="15" s="1"/>
  <c r="AK261" i="15"/>
  <c r="AL261" i="15" s="1"/>
  <c r="AN261" i="15" s="1"/>
  <c r="AK258" i="15"/>
  <c r="AL258" i="15" s="1"/>
  <c r="AN258" i="15" s="1"/>
  <c r="AK260" i="15"/>
  <c r="AL260" i="15" s="1"/>
  <c r="AN260" i="15" s="1"/>
  <c r="AK141" i="15"/>
  <c r="AL141" i="15" s="1"/>
  <c r="AN141" i="15" s="1"/>
  <c r="AK99" i="15"/>
  <c r="AL99" i="15" s="1"/>
  <c r="AK87" i="15"/>
  <c r="AL87" i="15" s="1"/>
  <c r="AN87" i="15" s="1"/>
  <c r="AK163" i="15"/>
  <c r="AL163" i="15" s="1"/>
  <c r="AN163" i="15" s="1"/>
  <c r="AK235" i="15"/>
  <c r="AL235" i="15" s="1"/>
  <c r="AN235" i="15" s="1"/>
  <c r="AK204" i="15"/>
  <c r="AL204" i="15" s="1"/>
  <c r="AN204" i="15" s="1"/>
  <c r="AK184" i="15"/>
  <c r="AL184" i="15" s="1"/>
  <c r="AK218" i="15"/>
  <c r="AL218" i="15" s="1"/>
  <c r="AN218" i="15" s="1"/>
  <c r="AK251" i="15"/>
  <c r="AL251" i="15" s="1"/>
  <c r="AN251" i="15" s="1"/>
  <c r="AK166" i="15"/>
  <c r="AL166" i="15" s="1"/>
  <c r="AN166" i="15" s="1"/>
  <c r="AK29" i="15"/>
  <c r="AL29" i="15" s="1"/>
  <c r="AK196" i="15"/>
  <c r="AL196" i="15" s="1"/>
  <c r="AN196" i="15" s="1"/>
  <c r="AK177" i="15"/>
  <c r="AL177" i="15" s="1"/>
  <c r="AN177" i="15" s="1"/>
  <c r="AK215" i="15"/>
  <c r="AL215" i="15" s="1"/>
  <c r="AN215" i="15" s="1"/>
  <c r="AK95" i="15"/>
  <c r="AL95" i="15" s="1"/>
  <c r="AN95" i="15" s="1"/>
  <c r="AK6" i="15"/>
  <c r="AL6" i="15" s="1"/>
  <c r="AK267" i="15"/>
  <c r="AL267" i="15" s="1"/>
  <c r="AN267" i="15" s="1"/>
  <c r="AK188" i="15"/>
  <c r="AL188" i="15" s="1"/>
  <c r="AN188" i="15" s="1"/>
  <c r="AK173" i="15"/>
  <c r="AL173" i="15" s="1"/>
  <c r="AN173" i="15" s="1"/>
  <c r="AK126" i="15"/>
  <c r="AL126" i="15" s="1"/>
  <c r="AN126" i="15" s="1"/>
  <c r="AK55" i="15"/>
  <c r="AL55" i="15" s="1"/>
  <c r="AN55" i="15" s="1"/>
  <c r="AK221" i="15"/>
  <c r="AL221" i="15" s="1"/>
  <c r="AN221" i="15" s="1"/>
  <c r="AK245" i="15"/>
  <c r="AL245" i="15" s="1"/>
  <c r="AN245" i="15" s="1"/>
  <c r="AK176" i="15"/>
  <c r="AL176" i="15" s="1"/>
  <c r="AN176" i="15" s="1"/>
  <c r="AK168" i="15"/>
  <c r="AL168" i="15" s="1"/>
  <c r="AN168" i="15" s="1"/>
  <c r="AK205" i="15"/>
  <c r="AL205" i="15" s="1"/>
  <c r="AN205" i="15" s="1"/>
  <c r="AK253" i="15"/>
  <c r="AL253" i="15" s="1"/>
  <c r="AN253" i="15" s="1"/>
  <c r="AK96" i="15"/>
  <c r="AL96" i="15" s="1"/>
  <c r="AN96" i="15" s="1"/>
  <c r="AK136" i="15"/>
  <c r="AL136" i="15" s="1"/>
  <c r="AN136" i="15" s="1"/>
  <c r="AK203" i="15"/>
  <c r="AL203" i="15" s="1"/>
  <c r="AN203" i="15" s="1"/>
  <c r="AK30" i="15"/>
  <c r="AL30" i="15" s="1"/>
  <c r="AN30" i="15" s="1"/>
  <c r="AK81" i="15"/>
  <c r="AL81" i="15" s="1"/>
  <c r="AK32" i="15"/>
  <c r="AL32" i="15" s="1"/>
  <c r="AK20" i="15"/>
  <c r="AL20" i="15" s="1"/>
  <c r="AK56" i="15"/>
  <c r="AL56" i="15" s="1"/>
  <c r="AK102" i="15"/>
  <c r="AL102" i="15" s="1"/>
  <c r="AN102" i="15" s="1"/>
  <c r="AK48" i="15"/>
  <c r="AL48" i="15" s="1"/>
  <c r="AN48" i="15" s="1"/>
  <c r="AK115" i="15"/>
  <c r="AL115" i="15" s="1"/>
  <c r="AN115" i="15" s="1"/>
  <c r="AK143" i="15"/>
  <c r="AL143" i="15" s="1"/>
  <c r="AN143" i="15" s="1"/>
  <c r="AK213" i="15"/>
  <c r="AL213" i="15" s="1"/>
  <c r="AN213" i="15" s="1"/>
  <c r="AK8" i="15"/>
  <c r="AL8" i="15" s="1"/>
  <c r="AN8" i="15" s="1"/>
  <c r="AK108" i="15"/>
  <c r="AL108" i="15" s="1"/>
  <c r="AN108" i="15" s="1"/>
  <c r="AK249" i="15"/>
  <c r="AL249" i="15" s="1"/>
  <c r="AN249" i="15" s="1"/>
  <c r="AK174" i="15"/>
  <c r="AL174" i="15" s="1"/>
  <c r="AN174" i="15" s="1"/>
  <c r="AK270" i="15"/>
  <c r="AL270" i="15" s="1"/>
  <c r="AN270" i="15" s="1"/>
  <c r="AK67" i="15"/>
  <c r="AL67" i="15" s="1"/>
  <c r="AN67" i="15" s="1"/>
  <c r="AK80" i="15"/>
  <c r="AL80" i="15" s="1"/>
  <c r="AK14" i="15"/>
  <c r="AL14" i="15" s="1"/>
  <c r="AN14" i="15" s="1"/>
  <c r="AK104" i="15"/>
  <c r="AL104" i="15" s="1"/>
  <c r="AN104" i="15" s="1"/>
  <c r="AK41" i="15"/>
  <c r="AL41" i="15" s="1"/>
  <c r="AN41" i="15" s="1"/>
  <c r="AK135" i="15"/>
  <c r="AL135" i="15" s="1"/>
  <c r="AN135" i="15" s="1"/>
  <c r="AK153" i="15"/>
  <c r="AL153" i="15" s="1"/>
  <c r="AN153" i="15" s="1"/>
  <c r="AK191" i="15"/>
  <c r="AL191" i="15" s="1"/>
  <c r="AN191" i="15" s="1"/>
  <c r="AK266" i="15"/>
  <c r="AL266" i="15" s="1"/>
  <c r="AN266" i="15" s="1"/>
  <c r="AK116" i="15"/>
  <c r="AL116" i="15" s="1"/>
  <c r="AN116" i="15" s="1"/>
  <c r="AK242" i="15"/>
  <c r="AL242" i="15" s="1"/>
  <c r="AN242" i="15" s="1"/>
  <c r="AK74" i="15"/>
  <c r="AL74" i="15" s="1"/>
  <c r="AN74" i="15" s="1"/>
  <c r="AK18" i="15"/>
  <c r="AL18" i="15" s="1"/>
  <c r="AK190" i="15"/>
  <c r="AL190" i="15" s="1"/>
  <c r="AN190" i="15" s="1"/>
  <c r="AK268" i="15"/>
  <c r="AL268" i="15" s="1"/>
  <c r="AN268" i="15" s="1"/>
  <c r="AK265" i="15"/>
  <c r="AL265" i="15" s="1"/>
  <c r="AN265" i="15" s="1"/>
  <c r="AK192" i="15"/>
  <c r="AL192" i="15" s="1"/>
  <c r="AN192" i="15" s="1"/>
  <c r="AK263" i="15"/>
  <c r="AL263" i="15" s="1"/>
  <c r="AN263" i="15" s="1"/>
  <c r="AK51" i="15"/>
  <c r="AL51" i="15" s="1"/>
  <c r="AN51" i="15" s="1"/>
  <c r="AK198" i="15"/>
  <c r="AL198" i="15" s="1"/>
  <c r="AK109" i="15"/>
  <c r="AL109" i="15" s="1"/>
  <c r="AN109" i="15" s="1"/>
  <c r="AK209" i="15"/>
  <c r="AL209" i="15" s="1"/>
  <c r="AN209" i="15" s="1"/>
  <c r="AK257" i="15"/>
  <c r="AL257" i="15" s="1"/>
  <c r="AK57" i="15"/>
  <c r="AL57" i="15" s="1"/>
  <c r="AK214" i="15"/>
  <c r="AL214" i="15" s="1"/>
  <c r="AN214" i="15" s="1"/>
  <c r="AK117" i="15"/>
  <c r="AL117" i="15" s="1"/>
  <c r="AN117" i="15" s="1"/>
  <c r="AK273" i="15"/>
  <c r="AL273" i="15" s="1"/>
  <c r="AN273" i="15" s="1"/>
  <c r="AK200" i="15"/>
  <c r="AL200" i="15" s="1"/>
  <c r="AK210" i="15"/>
  <c r="AL210" i="15" s="1"/>
  <c r="AN210" i="15" s="1"/>
  <c r="AK133" i="15"/>
  <c r="AL133" i="15" s="1"/>
  <c r="AK43" i="15"/>
  <c r="AL43" i="15" s="1"/>
  <c r="AN43" i="15" s="1"/>
  <c r="AK70" i="15"/>
  <c r="AL70" i="15" s="1"/>
  <c r="AN70" i="15" s="1"/>
  <c r="AK5" i="15"/>
  <c r="AL5" i="15" s="1"/>
  <c r="AK17" i="15"/>
  <c r="AL17" i="15" s="1"/>
  <c r="AN17" i="15" s="1"/>
  <c r="AK21" i="15"/>
  <c r="AL21" i="15" s="1"/>
  <c r="AN21" i="15" s="1"/>
  <c r="AK119" i="15"/>
  <c r="AL119" i="15" s="1"/>
  <c r="AN119" i="15" s="1"/>
  <c r="AK180" i="15"/>
  <c r="AL180" i="15" s="1"/>
  <c r="AN180" i="15" s="1"/>
  <c r="AK138" i="15"/>
  <c r="AL138" i="15" s="1"/>
  <c r="AN138" i="15" s="1"/>
  <c r="AK132" i="15"/>
  <c r="AL132" i="15" s="1"/>
  <c r="AN132" i="15" s="1"/>
  <c r="AK94" i="15"/>
  <c r="AL94" i="15" s="1"/>
  <c r="AN94" i="15" s="1"/>
  <c r="AK225" i="15"/>
  <c r="AL225" i="15" s="1"/>
  <c r="AN225" i="15" s="1"/>
  <c r="AK248" i="15"/>
  <c r="AL248" i="15" s="1"/>
  <c r="AN248" i="15" s="1"/>
  <c r="AK244" i="15"/>
  <c r="AL244" i="15" s="1"/>
  <c r="AN244" i="15" s="1"/>
  <c r="AK60" i="15"/>
  <c r="AL60" i="15" s="1"/>
  <c r="AN60" i="15" s="1"/>
  <c r="AK220" i="15"/>
  <c r="AL220" i="15" s="1"/>
  <c r="AN220" i="15" s="1"/>
  <c r="AK274" i="15"/>
  <c r="AL274" i="15" s="1"/>
  <c r="AN274" i="15" s="1"/>
  <c r="AK121" i="15"/>
  <c r="AL121" i="15" s="1"/>
  <c r="AN121" i="15" s="1"/>
  <c r="AK111" i="15"/>
  <c r="AL111" i="15" s="1"/>
  <c r="AN111" i="15" s="1"/>
  <c r="AK39" i="15"/>
  <c r="AL39" i="15" s="1"/>
  <c r="AN39" i="15" s="1"/>
  <c r="AK76" i="15"/>
  <c r="AL76" i="15" s="1"/>
  <c r="AK182" i="15"/>
  <c r="AL182" i="15" s="1"/>
  <c r="AK189" i="15"/>
  <c r="AL189" i="15" s="1"/>
  <c r="AN189" i="15" s="1"/>
  <c r="AK68" i="15"/>
  <c r="AL68" i="15" s="1"/>
  <c r="AN68" i="15" s="1"/>
  <c r="AK186" i="15"/>
  <c r="AL186" i="15" s="1"/>
  <c r="AN186" i="15" s="1"/>
  <c r="AK123" i="15"/>
  <c r="AL123" i="15" s="1"/>
  <c r="AK164" i="15"/>
  <c r="AL164" i="15" s="1"/>
  <c r="AK101" i="15"/>
  <c r="AL101" i="15" s="1"/>
  <c r="AN101" i="15" s="1"/>
  <c r="AK78" i="15"/>
  <c r="AL78" i="15" s="1"/>
  <c r="AN78" i="15" s="1"/>
  <c r="AK100" i="15"/>
  <c r="AL100" i="15" s="1"/>
  <c r="AN100" i="15" s="1"/>
  <c r="AK38" i="15"/>
  <c r="AL38" i="15" s="1"/>
  <c r="AN38" i="15" s="1"/>
  <c r="AK243" i="15"/>
  <c r="AL243" i="15" s="1"/>
  <c r="AN243" i="15" s="1"/>
  <c r="AK238" i="15"/>
  <c r="AL238" i="15" s="1"/>
  <c r="AK185" i="15"/>
  <c r="AL185" i="15" s="1"/>
  <c r="AK179" i="15"/>
  <c r="AL179" i="15" s="1"/>
  <c r="AN179" i="15" s="1"/>
  <c r="AK157" i="15"/>
  <c r="AL157" i="15" s="1"/>
  <c r="AN157" i="15" s="1"/>
  <c r="AK11" i="15"/>
  <c r="AL11" i="15" s="1"/>
  <c r="AN11" i="15" s="1"/>
  <c r="AK86" i="15"/>
  <c r="AL86" i="15" s="1"/>
  <c r="AK122" i="15"/>
  <c r="AL122" i="15" s="1"/>
  <c r="AK193" i="15"/>
  <c r="AL193" i="15" s="1"/>
  <c r="AN193" i="15" s="1"/>
  <c r="AK160" i="15"/>
  <c r="AL160" i="15" s="1"/>
  <c r="AN160" i="15" s="1"/>
  <c r="AK53" i="15"/>
  <c r="AL53" i="15" s="1"/>
  <c r="AN53" i="15" s="1"/>
  <c r="AK113" i="15"/>
  <c r="AL113" i="15" s="1"/>
  <c r="AK82" i="15"/>
  <c r="AL82" i="15" s="1"/>
  <c r="AN82" i="15" s="1"/>
  <c r="AK149" i="15"/>
  <c r="AL149" i="15" s="1"/>
  <c r="AK128" i="15"/>
  <c r="AL128" i="15" s="1"/>
  <c r="AN128" i="15" s="1"/>
  <c r="AK175" i="15"/>
  <c r="AL175" i="15" s="1"/>
  <c r="AN175" i="15" s="1"/>
  <c r="AK223" i="15"/>
  <c r="AL223" i="15" s="1"/>
  <c r="AN223" i="15" s="1"/>
  <c r="AK22" i="15"/>
  <c r="AL22" i="15" s="1"/>
  <c r="AN22" i="15" s="1"/>
  <c r="AK12" i="15"/>
  <c r="AL12" i="15" s="1"/>
  <c r="AN12" i="15" s="1"/>
  <c r="AK105" i="15"/>
  <c r="AL105" i="15" s="1"/>
  <c r="AN105" i="15" s="1"/>
  <c r="AK103" i="15"/>
  <c r="AL103" i="15" s="1"/>
  <c r="AN103" i="15" s="1"/>
  <c r="AK62" i="15"/>
  <c r="AL62" i="15" s="1"/>
  <c r="AN62" i="15" s="1"/>
  <c r="AK178" i="15"/>
  <c r="AL178" i="15" s="1"/>
  <c r="AN178" i="15" s="1"/>
  <c r="AK85" i="15"/>
  <c r="AL85" i="15" s="1"/>
  <c r="AK181" i="15"/>
  <c r="AL181" i="15" s="1"/>
  <c r="AK236" i="15"/>
  <c r="AL236" i="15" s="1"/>
  <c r="AK118" i="15"/>
  <c r="AL118" i="15" s="1"/>
  <c r="AN118" i="15" s="1"/>
  <c r="AK222" i="15"/>
  <c r="AL222" i="15" s="1"/>
  <c r="AN222" i="15" s="1"/>
  <c r="AK259" i="15"/>
  <c r="AL259" i="15" s="1"/>
  <c r="AN259" i="15" s="1"/>
  <c r="AK206" i="15"/>
  <c r="AL206" i="15" s="1"/>
  <c r="AK114" i="15"/>
  <c r="AL114" i="15" s="1"/>
  <c r="AK272" i="15"/>
  <c r="AL272" i="15" s="1"/>
  <c r="AN272" i="15" s="1"/>
  <c r="AK140" i="15"/>
  <c r="AL140" i="15" s="1"/>
  <c r="AN140" i="15" s="1"/>
  <c r="AK158" i="15"/>
  <c r="AL158" i="15" s="1"/>
  <c r="AN158" i="15" s="1"/>
  <c r="AK155" i="15"/>
  <c r="AL155" i="15" s="1"/>
  <c r="AK35" i="15"/>
  <c r="AL35" i="15" s="1"/>
  <c r="AK73" i="15"/>
  <c r="AL73" i="15" s="1"/>
  <c r="AK97" i="15"/>
  <c r="AL97" i="15" s="1"/>
  <c r="AK144" i="15"/>
  <c r="AL144" i="15" s="1"/>
  <c r="AN144" i="15" s="1"/>
  <c r="AK145" i="15"/>
  <c r="AL145" i="15" s="1"/>
  <c r="AN145" i="15" s="1"/>
  <c r="AK229" i="15"/>
  <c r="AL229" i="15" s="1"/>
  <c r="AN229" i="15" s="1"/>
  <c r="AK59" i="15"/>
  <c r="AL59" i="15" s="1"/>
  <c r="AN59" i="15" s="1"/>
  <c r="AK165" i="15"/>
  <c r="AL165" i="15" s="1"/>
  <c r="AK162" i="15"/>
  <c r="AL162" i="15" s="1"/>
  <c r="AN162" i="15" s="1"/>
  <c r="AK112" i="15"/>
  <c r="AL112" i="15" s="1"/>
  <c r="AK256" i="15"/>
  <c r="AL256" i="15" s="1"/>
  <c r="AK64" i="15"/>
  <c r="AL64" i="15" s="1"/>
  <c r="AN64" i="15" s="1"/>
  <c r="AK194" i="15"/>
  <c r="AL194" i="15" s="1"/>
  <c r="AN194" i="15" s="1"/>
  <c r="AK131" i="15"/>
  <c r="AL131" i="15" s="1"/>
  <c r="AN131" i="15" s="1"/>
  <c r="AK49" i="15"/>
  <c r="AL49" i="15" s="1"/>
  <c r="AN49" i="15" s="1"/>
  <c r="AK42" i="15"/>
  <c r="AL42" i="15" s="1"/>
  <c r="AN42" i="15" s="1"/>
  <c r="AK24" i="15"/>
  <c r="AL24" i="15" s="1"/>
  <c r="AN24" i="15" s="1"/>
  <c r="AK234" i="15"/>
  <c r="AL234" i="15" s="1"/>
  <c r="AN234" i="15" s="1"/>
  <c r="AK233" i="15"/>
  <c r="AL233" i="15" s="1"/>
  <c r="AN233" i="15" s="1"/>
  <c r="AK71" i="15"/>
  <c r="AL71" i="15" s="1"/>
  <c r="AN71" i="15" s="1"/>
  <c r="AK187" i="15"/>
  <c r="AL187" i="15" s="1"/>
  <c r="AN187" i="15" s="1"/>
  <c r="AK124" i="15"/>
  <c r="AL124" i="15" s="1"/>
  <c r="AN124" i="15" s="1"/>
  <c r="AK171" i="15"/>
  <c r="AL171" i="15" s="1"/>
  <c r="AN171" i="15" s="1"/>
  <c r="AK33" i="15"/>
  <c r="AL33" i="15" s="1"/>
  <c r="AN33" i="15" s="1"/>
  <c r="AK199" i="15"/>
  <c r="AL199" i="15" s="1"/>
  <c r="AN199" i="15" s="1"/>
  <c r="AK44" i="15"/>
  <c r="AL44" i="15" s="1"/>
  <c r="AN44" i="15" s="1"/>
  <c r="AK269" i="15"/>
  <c r="AL269" i="15" s="1"/>
  <c r="AN269" i="15" s="1"/>
  <c r="AK84" i="15"/>
  <c r="AL84" i="15" s="1"/>
  <c r="AN84" i="15" s="1"/>
  <c r="AK172" i="15"/>
  <c r="AL172" i="15" s="1"/>
  <c r="AN172" i="15" s="1"/>
  <c r="AK45" i="15"/>
  <c r="AL45" i="15" s="1"/>
  <c r="AN45" i="15" s="1"/>
  <c r="AK72" i="15"/>
  <c r="AL72" i="15" s="1"/>
  <c r="AK98" i="15"/>
  <c r="AL98" i="15" s="1"/>
  <c r="AK161" i="15"/>
  <c r="AL161" i="15" s="1"/>
  <c r="AN161" i="15" s="1"/>
  <c r="AK230" i="15"/>
  <c r="AL230" i="15" s="1"/>
  <c r="AN231" i="15" s="1"/>
  <c r="AK148" i="15"/>
  <c r="AL148" i="15" s="1"/>
  <c r="AK90" i="15"/>
  <c r="AL90" i="15" s="1"/>
  <c r="AN90" i="15" s="1"/>
  <c r="AK150" i="15"/>
  <c r="AL150" i="15" s="1"/>
  <c r="AN150" i="15" s="1"/>
  <c r="AK63" i="15"/>
  <c r="AL63" i="15" s="1"/>
  <c r="AN63" i="15" s="1"/>
  <c r="AK23" i="15"/>
  <c r="AL23" i="15" s="1"/>
  <c r="AN23" i="15" s="1"/>
  <c r="AK139" i="15"/>
  <c r="AL139" i="15" s="1"/>
  <c r="AN139" i="15" s="1"/>
  <c r="AK226" i="15"/>
  <c r="AL226" i="15" s="1"/>
  <c r="AN226" i="15" s="1"/>
  <c r="AK127" i="15"/>
  <c r="AL127" i="15" s="1"/>
  <c r="AN127" i="15" s="1"/>
  <c r="AK134" i="15"/>
  <c r="AL134" i="15" s="1"/>
  <c r="AK255" i="15"/>
  <c r="AL255" i="15" s="1"/>
  <c r="AK152" i="15"/>
  <c r="AL152" i="15" s="1"/>
  <c r="AN152" i="15" s="1"/>
  <c r="AK75" i="15"/>
  <c r="AL75" i="15" s="1"/>
  <c r="AN75" i="15" s="1"/>
  <c r="AK146" i="15"/>
  <c r="AL146" i="15" s="1"/>
  <c r="AN146" i="15" s="1"/>
  <c r="AK216" i="15"/>
  <c r="AL216" i="15" s="1"/>
  <c r="AN216" i="15" s="1"/>
  <c r="AK197" i="15"/>
  <c r="AL197" i="15" s="1"/>
  <c r="AK224" i="15"/>
  <c r="AL224" i="15" s="1"/>
  <c r="AN224" i="15" s="1"/>
  <c r="AK271" i="15"/>
  <c r="AL271" i="15" s="1"/>
  <c r="AN271" i="15" s="1"/>
  <c r="AK240" i="15"/>
  <c r="AL240" i="15" s="1"/>
  <c r="AN240" i="15" s="1"/>
  <c r="AK147" i="15"/>
  <c r="AL147" i="15" s="1"/>
  <c r="AN147" i="15" s="1"/>
  <c r="AK237" i="15"/>
  <c r="AL237" i="15" s="1"/>
  <c r="AK34" i="15"/>
  <c r="AL34" i="15" s="1"/>
  <c r="AK37" i="15"/>
  <c r="AL37" i="15" s="1"/>
  <c r="AN37" i="15" s="1"/>
  <c r="AK9" i="15"/>
  <c r="AL9" i="15" s="1"/>
  <c r="AN9" i="15" s="1"/>
  <c r="AK169" i="15"/>
  <c r="AL169" i="15" s="1"/>
  <c r="AN169" i="15" s="1"/>
  <c r="AK106" i="15"/>
  <c r="AL106" i="15" s="1"/>
  <c r="AN106" i="15" s="1"/>
  <c r="AK26" i="15"/>
  <c r="AL26" i="15" s="1"/>
  <c r="AK52" i="15"/>
  <c r="AL52" i="15" s="1"/>
  <c r="AN52" i="15" s="1"/>
  <c r="AK46" i="15"/>
  <c r="AL46" i="15" s="1"/>
  <c r="AN46" i="15" s="1"/>
  <c r="AK247" i="15"/>
  <c r="AL247" i="15" s="1"/>
  <c r="AN247" i="15" s="1"/>
  <c r="AK15" i="15"/>
  <c r="AL15" i="15" s="1"/>
  <c r="AK47" i="15"/>
  <c r="AL47" i="15" s="1"/>
  <c r="AN47" i="15" s="1"/>
  <c r="AK183" i="15"/>
  <c r="AL183" i="15" s="1"/>
  <c r="AN183" i="15" s="1"/>
  <c r="AK250" i="15"/>
  <c r="AL250" i="15" s="1"/>
  <c r="AN250" i="15" s="1"/>
  <c r="AK28" i="15"/>
  <c r="AL28" i="15" s="1"/>
  <c r="AK217" i="15"/>
  <c r="AL217" i="15" s="1"/>
  <c r="AN217" i="15" s="1"/>
  <c r="AK50" i="15"/>
  <c r="AL50" i="15" s="1"/>
  <c r="AN50" i="15" s="1"/>
  <c r="AK65" i="15"/>
  <c r="AL65" i="15" s="1"/>
  <c r="AN65" i="15" s="1"/>
  <c r="AK228" i="15"/>
  <c r="AL228" i="15" s="1"/>
  <c r="AN228" i="15" s="1"/>
  <c r="AK19" i="15"/>
  <c r="AL19" i="15" s="1"/>
  <c r="AK167" i="15"/>
  <c r="AL167" i="15" s="1"/>
  <c r="AN167" i="15" s="1"/>
  <c r="AK107" i="15"/>
  <c r="AL107" i="15" s="1"/>
  <c r="AN107" i="15" s="1"/>
  <c r="AK207" i="15"/>
  <c r="AL207" i="15" s="1"/>
  <c r="AK254" i="15"/>
  <c r="AL254" i="15" s="1"/>
  <c r="AK170" i="15"/>
  <c r="AL170" i="15" s="1"/>
  <c r="AN170" i="15" s="1"/>
  <c r="AK156" i="15"/>
  <c r="AL156" i="15" s="1"/>
  <c r="AN156" i="15" s="1"/>
  <c r="AK77" i="15"/>
  <c r="AL77" i="15" s="1"/>
  <c r="AN31" i="15" l="1"/>
  <c r="AN154" i="15"/>
  <c r="AL275" i="15"/>
  <c r="AN15" i="15"/>
  <c r="AN34" i="15"/>
  <c r="AN92" i="15"/>
  <c r="AN207" i="15"/>
  <c r="AN73" i="15"/>
  <c r="AN18" i="15"/>
  <c r="AN201" i="15"/>
  <c r="AN256" i="15"/>
  <c r="AN182" i="15"/>
  <c r="AN6" i="15"/>
  <c r="AN99" i="15"/>
  <c r="AN254" i="15"/>
  <c r="AN236" i="15"/>
  <c r="AN85" i="15"/>
  <c r="AN149" i="15"/>
  <c r="AN113" i="15"/>
  <c r="AN122" i="15"/>
  <c r="AN164" i="15"/>
  <c r="AN76" i="15"/>
  <c r="AN133" i="15"/>
  <c r="AN198" i="15"/>
  <c r="AN80" i="15"/>
  <c r="AN56" i="15"/>
  <c r="AN29" i="15"/>
  <c r="AN184" i="15"/>
  <c r="AN27" i="15"/>
  <c r="AN275" i="15" l="1"/>
</calcChain>
</file>

<file path=xl/sharedStrings.xml><?xml version="1.0" encoding="utf-8"?>
<sst xmlns="http://schemas.openxmlformats.org/spreadsheetml/2006/main" count="4532" uniqueCount="703">
  <si>
    <t>RNE</t>
  </si>
  <si>
    <t>Regrpmt</t>
  </si>
  <si>
    <t>Type</t>
  </si>
  <si>
    <t>Secteur</t>
  </si>
  <si>
    <t>Internat</t>
  </si>
  <si>
    <t>Appellation - Dénom. Comp.</t>
  </si>
  <si>
    <t>Commune</t>
  </si>
  <si>
    <t>0601432F</t>
  </si>
  <si>
    <t>COLLEGE</t>
  </si>
  <si>
    <t>PU</t>
  </si>
  <si>
    <t>Hors EP</t>
  </si>
  <si>
    <t>N</t>
  </si>
  <si>
    <t>ABEL DIDELET</t>
  </si>
  <si>
    <t>ESTREES-SAINT-DENIS</t>
  </si>
  <si>
    <t>0601970R</t>
  </si>
  <si>
    <t>ABEL LEFRANC</t>
  </si>
  <si>
    <t>LASSIGNY</t>
  </si>
  <si>
    <t>0801372G</t>
  </si>
  <si>
    <t>ALAIN JACQUES</t>
  </si>
  <si>
    <t>AILLY-LE-HAUT-CLOCHER</t>
  </si>
  <si>
    <t>0020065K</t>
  </si>
  <si>
    <t>ALAN SEEGER</t>
  </si>
  <si>
    <t>VAILLY-SUR-AISNE</t>
  </si>
  <si>
    <t>0600050D</t>
  </si>
  <si>
    <t>ALBERIC MAGNARD</t>
  </si>
  <si>
    <t>SENLIS</t>
  </si>
  <si>
    <t>0020029W</t>
  </si>
  <si>
    <t>ALEXANDRE DUMAS</t>
  </si>
  <si>
    <t>0801487G</t>
  </si>
  <si>
    <t>REP</t>
  </si>
  <si>
    <t>ALFRED MANESSIER</t>
  </si>
  <si>
    <t>FLIXECOURT</t>
  </si>
  <si>
    <t>0801704T</t>
  </si>
  <si>
    <t>LYCEE/LP/ETAB EXP.</t>
  </si>
  <si>
    <t>LP</t>
  </si>
  <si>
    <t>O</t>
  </si>
  <si>
    <t>0800020M</t>
  </si>
  <si>
    <t>AMIRAL LEJEUNE</t>
  </si>
  <si>
    <t>AMIENS</t>
  </si>
  <si>
    <t>0600049C</t>
  </si>
  <si>
    <t>AMYOT D INVILLE</t>
  </si>
  <si>
    <t>0601178E</t>
  </si>
  <si>
    <t>REP+</t>
  </si>
  <si>
    <t>ANATOLE FRANCE</t>
  </si>
  <si>
    <t>MONTATAIRE</t>
  </si>
  <si>
    <t>0601524F</t>
  </si>
  <si>
    <t>ANDRE MALRAUX</t>
  </si>
  <si>
    <t>COMPIEGNE</t>
  </si>
  <si>
    <t>0601864A</t>
  </si>
  <si>
    <t>LYCEE</t>
  </si>
  <si>
    <t>0601870G</t>
  </si>
  <si>
    <t>0601443T</t>
  </si>
  <si>
    <t>ANNA DE NOAILLES</t>
  </si>
  <si>
    <t>NOAILLES</t>
  </si>
  <si>
    <t>0020024R</t>
  </si>
  <si>
    <t>ANNE DE MONTMORENCY</t>
  </si>
  <si>
    <t>FERE-EN-TARDENOIS</t>
  </si>
  <si>
    <t>0021534G</t>
  </si>
  <si>
    <t>ANNE FRANK</t>
  </si>
  <si>
    <t>HARLY</t>
  </si>
  <si>
    <t>0800023R</t>
  </si>
  <si>
    <t>ANTOINE DE ST EXUPERY</t>
  </si>
  <si>
    <t>BRAY-SUR-SOMME</t>
  </si>
  <si>
    <t>0021689A</t>
  </si>
  <si>
    <t>ANTOINE NICOLAS DE CONDORCET</t>
  </si>
  <si>
    <t>RIBEMONT</t>
  </si>
  <si>
    <t>0801536K</t>
  </si>
  <si>
    <t>ARISTIDE BRIAND</t>
  </si>
  <si>
    <t>CHAULNES</t>
  </si>
  <si>
    <t>0601822E</t>
  </si>
  <si>
    <t>ARTHUR RIMBAUD</t>
  </si>
  <si>
    <t>RIBECOURT-DRESLINCOURT</t>
  </si>
  <si>
    <t>0801263N</t>
  </si>
  <si>
    <t>0801533G</t>
  </si>
  <si>
    <t>AUGUSTE JANVIER</t>
  </si>
  <si>
    <t>0801537L</t>
  </si>
  <si>
    <t>BERANGER</t>
  </si>
  <si>
    <t>PERONNE</t>
  </si>
  <si>
    <t>0800001S</t>
  </si>
  <si>
    <t>BOUCHER DE PERTHES</t>
  </si>
  <si>
    <t>ABBEVILLE</t>
  </si>
  <si>
    <t>0800063J</t>
  </si>
  <si>
    <t>0020088K</t>
  </si>
  <si>
    <t>CAMILLE CLAUDEL</t>
  </si>
  <si>
    <t>SOISSONS</t>
  </si>
  <si>
    <t>0020030X</t>
  </si>
  <si>
    <t>CAMILLE DESMOULINS</t>
  </si>
  <si>
    <t>GUISE</t>
  </si>
  <si>
    <t>0600013N</t>
  </si>
  <si>
    <t>CASSINI</t>
  </si>
  <si>
    <t>CLERMONT</t>
  </si>
  <si>
    <t>0800019L</t>
  </si>
  <si>
    <t>CESAR FRANCK</t>
  </si>
  <si>
    <t>0021663X</t>
  </si>
  <si>
    <t>CESAR SAVART</t>
  </si>
  <si>
    <t>SAINT-MICHEL</t>
  </si>
  <si>
    <t>0020090M</t>
  </si>
  <si>
    <t>CHARLEMAGNE</t>
  </si>
  <si>
    <t>LAON</t>
  </si>
  <si>
    <t>0800045P</t>
  </si>
  <si>
    <t>CHARLES BIGNON</t>
  </si>
  <si>
    <t>OISEMONT</t>
  </si>
  <si>
    <t>0021721K</t>
  </si>
  <si>
    <t>CHARLES BRAZIER</t>
  </si>
  <si>
    <t>CRECY-SUR-SERRE</t>
  </si>
  <si>
    <t>0021489H</t>
  </si>
  <si>
    <t>CHARLES DE GAULLE</t>
  </si>
  <si>
    <t>MONTCORNET</t>
  </si>
  <si>
    <t>0601863Z</t>
  </si>
  <si>
    <t>LPO</t>
  </si>
  <si>
    <t>0601190T</t>
  </si>
  <si>
    <t>CHARLES FAUQUEUX</t>
  </si>
  <si>
    <t>BEAUVAIS</t>
  </si>
  <si>
    <t>0020025S</t>
  </si>
  <si>
    <t>CHATEAU POTEL</t>
  </si>
  <si>
    <t>LA FERTE-MILON</t>
  </si>
  <si>
    <t>0601193W</t>
  </si>
  <si>
    <t>CLAUDE DEBUSSY</t>
  </si>
  <si>
    <t>MARGNY-LES-COMPIEGNE</t>
  </si>
  <si>
    <t>0601446W</t>
  </si>
  <si>
    <t>CLOTAIRE BAUJOIN</t>
  </si>
  <si>
    <t>THOUROTTE</t>
  </si>
  <si>
    <t>0020052W</t>
  </si>
  <si>
    <t>COLARD NOEL</t>
  </si>
  <si>
    <t>SAINT-QUENTIN</t>
  </si>
  <si>
    <t>0020039G</t>
  </si>
  <si>
    <t>COLBERT QUENTIN</t>
  </si>
  <si>
    <t>LE NOUVION-EN-THIERACHE</t>
  </si>
  <si>
    <t>0601406C</t>
  </si>
  <si>
    <t>COMPERE MOREL</t>
  </si>
  <si>
    <t>BRETEUIL</t>
  </si>
  <si>
    <t>0020050U</t>
  </si>
  <si>
    <t>CONDORCET</t>
  </si>
  <si>
    <t>0020079A</t>
  </si>
  <si>
    <t>0020067M</t>
  </si>
  <si>
    <t>VERVINS</t>
  </si>
  <si>
    <t>0601424X</t>
  </si>
  <si>
    <t>BRESLES</t>
  </si>
  <si>
    <t>0601865B</t>
  </si>
  <si>
    <t>MERU</t>
  </si>
  <si>
    <t>0602004C</t>
  </si>
  <si>
    <t>CONSTANT BOURGEOIS</t>
  </si>
  <si>
    <t>GUISCARD</t>
  </si>
  <si>
    <t>0601407D</t>
  </si>
  <si>
    <t>D ARAMONT</t>
  </si>
  <si>
    <t>VERBERIE</t>
  </si>
  <si>
    <t>0800013E</t>
  </si>
  <si>
    <t>DE L ACHEULEEN</t>
  </si>
  <si>
    <t>0020051V</t>
  </si>
  <si>
    <t>DE L AMEUBLEMENT</t>
  </si>
  <si>
    <t>0801900F</t>
  </si>
  <si>
    <t>DE L AUTHIE</t>
  </si>
  <si>
    <t>DOULLENS</t>
  </si>
  <si>
    <t>0800065L</t>
  </si>
  <si>
    <t>0801490K</t>
  </si>
  <si>
    <t>DE LA BAIE DE SOMME</t>
  </si>
  <si>
    <t>SAINT-VALERY-SUR-SOMME</t>
  </si>
  <si>
    <t>0020046P</t>
  </si>
  <si>
    <t>DE LA CHESNOYE</t>
  </si>
  <si>
    <t>SAINT-GOBAIN</t>
  </si>
  <si>
    <t>0020016G</t>
  </si>
  <si>
    <t>DE LA FAYE</t>
  </si>
  <si>
    <t>CONDE-EN-BRIE</t>
  </si>
  <si>
    <t>0601367K</t>
  </si>
  <si>
    <t>DE LA FONTAINE DES PRES</t>
  </si>
  <si>
    <t>0600045Y</t>
  </si>
  <si>
    <t>DE LA VALLEE DU MATZ</t>
  </si>
  <si>
    <t>RESSONS-SUR-MATZ</t>
  </si>
  <si>
    <t>0600046Z</t>
  </si>
  <si>
    <t>DE MARLY</t>
  </si>
  <si>
    <t>0801512J</t>
  </si>
  <si>
    <t>DE PONTHIEU</t>
  </si>
  <si>
    <t>0601606V</t>
  </si>
  <si>
    <t>DES BOURGOGNES</t>
  </si>
  <si>
    <t>CHANTILLY</t>
  </si>
  <si>
    <t>0800037F</t>
  </si>
  <si>
    <t>DES CYGNES</t>
  </si>
  <si>
    <t>LONGPRE-LES-CORPS-SAINTS</t>
  </si>
  <si>
    <t>0801326G</t>
  </si>
  <si>
    <t>DES FONTAINES</t>
  </si>
  <si>
    <t>POIX-DE-PICARDIE</t>
  </si>
  <si>
    <t>0601292D</t>
  </si>
  <si>
    <t>DES FONTAINETTES</t>
  </si>
  <si>
    <t>SAINT-AUBIN-EN-BRAY</t>
  </si>
  <si>
    <t>0600048B</t>
  </si>
  <si>
    <t>DONATION DE ROTHSCHILD</t>
  </si>
  <si>
    <t>SAINT-MAXIMIN</t>
  </si>
  <si>
    <t>0800022P</t>
  </si>
  <si>
    <t>DU BOIS L EAU</t>
  </si>
  <si>
    <t>BERNAVILLE</t>
  </si>
  <si>
    <t>0601607W</t>
  </si>
  <si>
    <t>DU MARAIS</t>
  </si>
  <si>
    <t>CAUFFRY</t>
  </si>
  <si>
    <t>0801489J</t>
  </si>
  <si>
    <t>DU MARQUENTERRE</t>
  </si>
  <si>
    <t>RUE</t>
  </si>
  <si>
    <t>0801739F</t>
  </si>
  <si>
    <t>0601766U</t>
  </si>
  <si>
    <t>DU SERVOIS</t>
  </si>
  <si>
    <t>LA CHAPELLE-EN-SERVAL</t>
  </si>
  <si>
    <t>0601191U</t>
  </si>
  <si>
    <t>DU THELLE</t>
  </si>
  <si>
    <t>0801485E</t>
  </si>
  <si>
    <t>DU VAL DE NIEVRE</t>
  </si>
  <si>
    <t>DOMART-EN-PONTHIEU</t>
  </si>
  <si>
    <t>0801325F</t>
  </si>
  <si>
    <t>DU VAL DE SOMME</t>
  </si>
  <si>
    <t>AILLY-SUR-SOMME</t>
  </si>
  <si>
    <t>0801864S</t>
  </si>
  <si>
    <t>DU VIMEU</t>
  </si>
  <si>
    <t>FRIVILLE-ESCARBOTIN</t>
  </si>
  <si>
    <t>0800003U</t>
  </si>
  <si>
    <t>EDMEE JARLAUD</t>
  </si>
  <si>
    <t>ACHEUX-EN-AMIENOIS</t>
  </si>
  <si>
    <t>0801327H</t>
  </si>
  <si>
    <t>EDOUARD BRANLY</t>
  </si>
  <si>
    <t>0801336T</t>
  </si>
  <si>
    <t>0800018K</t>
  </si>
  <si>
    <t>EDOUARD LUCAS</t>
  </si>
  <si>
    <t>0800011C</t>
  </si>
  <si>
    <t>EDOUARD GAND</t>
  </si>
  <si>
    <t>0800062H</t>
  </si>
  <si>
    <t>0600036N</t>
  </si>
  <si>
    <t>EDOUARD HERRIOT</t>
  </si>
  <si>
    <t>NOGENT-SUR-OISE</t>
  </si>
  <si>
    <t>0601821D</t>
  </si>
  <si>
    <t>EMILE LAMBERT</t>
  </si>
  <si>
    <t>VILLERS-SAINT-PAUL</t>
  </si>
  <si>
    <t>0801511H</t>
  </si>
  <si>
    <t>EUGENE LEFEBVRE</t>
  </si>
  <si>
    <t>CORBIE</t>
  </si>
  <si>
    <t>0600001A</t>
  </si>
  <si>
    <t>FELIX FAURE</t>
  </si>
  <si>
    <t>0601366J</t>
  </si>
  <si>
    <t>FERDINAND BAC</t>
  </si>
  <si>
    <t>0600030G</t>
  </si>
  <si>
    <t>FERDINAND BUISSON</t>
  </si>
  <si>
    <t>GRANDVILLIERS</t>
  </si>
  <si>
    <t>0021989B</t>
  </si>
  <si>
    <t>FRANCOIS 1ER</t>
  </si>
  <si>
    <t>VILLERS-COTTERETS</t>
  </si>
  <si>
    <t>0020011B</t>
  </si>
  <si>
    <t>FRANCOIS TRUFFAUT</t>
  </si>
  <si>
    <t>CHARLY-SUR-MARNE</t>
  </si>
  <si>
    <t>0601823F</t>
  </si>
  <si>
    <t>0021479X</t>
  </si>
  <si>
    <t>FRANCOISE DOLTO</t>
  </si>
  <si>
    <t>0601872J</t>
  </si>
  <si>
    <t>LAMORLAYE</t>
  </si>
  <si>
    <t>0602077G</t>
  </si>
  <si>
    <t>FRANCOISE SAGAN</t>
  </si>
  <si>
    <t>BORNEL</t>
  </si>
  <si>
    <t>0020031Y</t>
  </si>
  <si>
    <t>FREDERIC ET IRENE JOLIOT CURIE</t>
  </si>
  <si>
    <t>HIRSON</t>
  </si>
  <si>
    <t>0020089L</t>
  </si>
  <si>
    <t>0021686X</t>
  </si>
  <si>
    <t>FROELICHER</t>
  </si>
  <si>
    <t>SISSONNE</t>
  </si>
  <si>
    <t>0020055Z</t>
  </si>
  <si>
    <t>GABRIEL HANOTAUX</t>
  </si>
  <si>
    <t>0600022Y</t>
  </si>
  <si>
    <t>GABRIEL HAVEZ</t>
  </si>
  <si>
    <t>CREIL</t>
  </si>
  <si>
    <t>0801510G</t>
  </si>
  <si>
    <t>GABRIELLE MARIE SCELLIER</t>
  </si>
  <si>
    <t>AIRAINES</t>
  </si>
  <si>
    <t>0600018U</t>
  </si>
  <si>
    <t>GAETAN DENAIN</t>
  </si>
  <si>
    <t>0800050V</t>
  </si>
  <si>
    <t>GASTON BOUCOURT</t>
  </si>
  <si>
    <t>ROISEL</t>
  </si>
  <si>
    <t>0801371F</t>
  </si>
  <si>
    <t>GASTON VASSEUR</t>
  </si>
  <si>
    <t>FEUQUIERES-EN-VIMEU</t>
  </si>
  <si>
    <t>0020014E</t>
  </si>
  <si>
    <t>CHAUNY</t>
  </si>
  <si>
    <t>0022008X</t>
  </si>
  <si>
    <t>0601487R</t>
  </si>
  <si>
    <t>GEORGE SAND</t>
  </si>
  <si>
    <t>0020075W</t>
  </si>
  <si>
    <t>GEORGES COBAST</t>
  </si>
  <si>
    <t>0020059D</t>
  </si>
  <si>
    <t>GERARD DE NERVAL</t>
  </si>
  <si>
    <t>0601833S</t>
  </si>
  <si>
    <t>CREPY-EN-VALOIS</t>
  </si>
  <si>
    <t>0021492L</t>
  </si>
  <si>
    <t>GERARD PHILIPE</t>
  </si>
  <si>
    <t>0601176C</t>
  </si>
  <si>
    <t>FROISSY</t>
  </si>
  <si>
    <t>0601408E</t>
  </si>
  <si>
    <t>GUILLAUME CALE</t>
  </si>
  <si>
    <t>NANTEUIL-LE-HAUDOUIN</t>
  </si>
  <si>
    <t>0601882V</t>
  </si>
  <si>
    <t>GUY DE MAUPASSANT</t>
  </si>
  <si>
    <t>CHAUMONT-EN-VEXIN</t>
  </si>
  <si>
    <t>0801616X</t>
  </si>
  <si>
    <t>GUY MARESCHAL</t>
  </si>
  <si>
    <t>0600007G</t>
  </si>
  <si>
    <t>HENRI BAUMONT</t>
  </si>
  <si>
    <t>0020048S</t>
  </si>
  <si>
    <t>HENRI MARTIN</t>
  </si>
  <si>
    <t>0021823W</t>
  </si>
  <si>
    <t>0020007X</t>
  </si>
  <si>
    <t>HENRI MATISSE</t>
  </si>
  <si>
    <t>BOHAIN-EN-VERMANDOIS</t>
  </si>
  <si>
    <t>0601847G</t>
  </si>
  <si>
    <t>HENRY DE MONTHERLANT</t>
  </si>
  <si>
    <t>NEUILLY-EN-THELLE</t>
  </si>
  <si>
    <t>0601826J</t>
  </si>
  <si>
    <t>HUGUES CAPET</t>
  </si>
  <si>
    <t>0801252B</t>
  </si>
  <si>
    <t>J C ATHANASE PELTIER</t>
  </si>
  <si>
    <t>HAM</t>
  </si>
  <si>
    <t>0600003C</t>
  </si>
  <si>
    <t>J.B. COROT - BATIMENT</t>
  </si>
  <si>
    <t>0800057C</t>
  </si>
  <si>
    <t>JACQUES BREL</t>
  </si>
  <si>
    <t>VILLERS-BRETONNEUX</t>
  </si>
  <si>
    <t>0020015F</t>
  </si>
  <si>
    <t>JACQUES CARTIER</t>
  </si>
  <si>
    <t>0601295G</t>
  </si>
  <si>
    <t>JACQUES MONOD</t>
  </si>
  <si>
    <t>0021593W</t>
  </si>
  <si>
    <t>JACQUES PREVERT</t>
  </si>
  <si>
    <t>FLAVY-LE-MARTEL</t>
  </si>
  <si>
    <t>0021778X</t>
  </si>
  <si>
    <t>MARLE</t>
  </si>
  <si>
    <t>0600060P</t>
  </si>
  <si>
    <t>CHAMBLY</t>
  </si>
  <si>
    <t>0801488H</t>
  </si>
  <si>
    <t>NOUVION</t>
  </si>
  <si>
    <t>0601834T</t>
  </si>
  <si>
    <t>JACQUES YVES COUSTEAU</t>
  </si>
  <si>
    <t>BREUIL-LE-VERT</t>
  </si>
  <si>
    <t>0801700N</t>
  </si>
  <si>
    <t>0802140S</t>
  </si>
  <si>
    <t>ETAB EXP.</t>
  </si>
  <si>
    <t>0801194N</t>
  </si>
  <si>
    <t>MONTAIGNE</t>
  </si>
  <si>
    <t>0601188R</t>
  </si>
  <si>
    <t>JEAN BAPTISTE PELLERIN</t>
  </si>
  <si>
    <t>0022042J</t>
  </si>
  <si>
    <t>JEAN BOUIN</t>
  </si>
  <si>
    <t>0022172A</t>
  </si>
  <si>
    <t>0020012C</t>
  </si>
  <si>
    <t>JEAN DE LA FONTAINE</t>
  </si>
  <si>
    <t>CHATEAU-THIERRY</t>
  </si>
  <si>
    <t>0601294F</t>
  </si>
  <si>
    <t>0600040T</t>
  </si>
  <si>
    <t>JEAN CALVIN</t>
  </si>
  <si>
    <t>NOYON</t>
  </si>
  <si>
    <t>0600041U</t>
  </si>
  <si>
    <t>CHARLES DE BOVELLES</t>
  </si>
  <si>
    <t>0601471Y</t>
  </si>
  <si>
    <t>JEAN FERNEL</t>
  </si>
  <si>
    <t>0601177D</t>
  </si>
  <si>
    <t>JEAN JACQUES ROUSSEAU</t>
  </si>
  <si>
    <t>0800017J</t>
  </si>
  <si>
    <t>JEAN MARC LAURENT</t>
  </si>
  <si>
    <t>0021598B</t>
  </si>
  <si>
    <t>JEAN MERMOZ</t>
  </si>
  <si>
    <t>0021659T</t>
  </si>
  <si>
    <t>BELLEU</t>
  </si>
  <si>
    <t>0020022N</t>
  </si>
  <si>
    <t>JEAN MONNET</t>
  </si>
  <si>
    <t>LA FERE</t>
  </si>
  <si>
    <t>0601832R</t>
  </si>
  <si>
    <t>0020076X</t>
  </si>
  <si>
    <t>JEAN MOULIN</t>
  </si>
  <si>
    <t>0601469W</t>
  </si>
  <si>
    <t>FORMERIE</t>
  </si>
  <si>
    <t>0801439E</t>
  </si>
  <si>
    <t>MOREUIL</t>
  </si>
  <si>
    <t>0801786G</t>
  </si>
  <si>
    <t>ALBERT</t>
  </si>
  <si>
    <t>0021724N</t>
  </si>
  <si>
    <t>JEAN RACINE</t>
  </si>
  <si>
    <t>0801853E</t>
  </si>
  <si>
    <t>MONTDIDIER</t>
  </si>
  <si>
    <t>0021826Z</t>
  </si>
  <si>
    <t>JEAN ROSTAND</t>
  </si>
  <si>
    <t>0600009J</t>
  </si>
  <si>
    <t>0601845E</t>
  </si>
  <si>
    <t>0800029X</t>
  </si>
  <si>
    <t>0601824G</t>
  </si>
  <si>
    <t>JEANNE HACHETTE</t>
  </si>
  <si>
    <t>0600027D</t>
  </si>
  <si>
    <t>JEHAN LE FRERON</t>
  </si>
  <si>
    <t>CREVECOEUR-LE-GRAND</t>
  </si>
  <si>
    <t>0020063H</t>
  </si>
  <si>
    <t>JOLIOT CURIE</t>
  </si>
  <si>
    <t>TERGNIER</t>
  </si>
  <si>
    <t>0800038G</t>
  </si>
  <si>
    <t>LONGUEAU</t>
  </si>
  <si>
    <t>0800039H</t>
  </si>
  <si>
    <t>MERS-LES-BAINS</t>
  </si>
  <si>
    <t>0020038F</t>
  </si>
  <si>
    <t>JOSEPH BOURY</t>
  </si>
  <si>
    <t>NEUILLY-SAINT-FRONT</t>
  </si>
  <si>
    <t>0020004U</t>
  </si>
  <si>
    <t>JOSQUIN DES PRES</t>
  </si>
  <si>
    <t>BEAUREVOIR</t>
  </si>
  <si>
    <t>0020043L</t>
  </si>
  <si>
    <t>JULES FERRY</t>
  </si>
  <si>
    <t>ROZOY-SUR-SERRE</t>
  </si>
  <si>
    <t>0800025T</t>
  </si>
  <si>
    <t>CONTY</t>
  </si>
  <si>
    <t>0601189S</t>
  </si>
  <si>
    <t>JULES MICHELET</t>
  </si>
  <si>
    <t>0601449Z</t>
  </si>
  <si>
    <t>0800027V</t>
  </si>
  <si>
    <t>JULES ROY</t>
  </si>
  <si>
    <t>CRECY-EN-PONTHIEU</t>
  </si>
  <si>
    <t>0600021X</t>
  </si>
  <si>
    <t>JULES UHRY</t>
  </si>
  <si>
    <t>0602148J</t>
  </si>
  <si>
    <t>0600063T</t>
  </si>
  <si>
    <t>0601409F</t>
  </si>
  <si>
    <t>JULES VALLES</t>
  </si>
  <si>
    <t>SAINT-LEU-D'ESSERENT</t>
  </si>
  <si>
    <t>0021939X</t>
  </si>
  <si>
    <t>JULES VERNE</t>
  </si>
  <si>
    <t>0601897L</t>
  </si>
  <si>
    <t>0601937E</t>
  </si>
  <si>
    <t>LACROIX-SAINT-OUEN</t>
  </si>
  <si>
    <t>0800051W</t>
  </si>
  <si>
    <t>ROSIERES-EN-SANTERRE</t>
  </si>
  <si>
    <t>0801373H</t>
  </si>
  <si>
    <t>RIVERY</t>
  </si>
  <si>
    <t>0020078Z</t>
  </si>
  <si>
    <t>JULIE DAUBIE</t>
  </si>
  <si>
    <t>0021685W</t>
  </si>
  <si>
    <t>LES FRERES LE NAIN</t>
  </si>
  <si>
    <t>0021722L</t>
  </si>
  <si>
    <t>LA FEUILLADE</t>
  </si>
  <si>
    <t>VIC-SUR-AISNE</t>
  </si>
  <si>
    <t>0801882L</t>
  </si>
  <si>
    <t>LA HOTOIE</t>
  </si>
  <si>
    <t>0600032J</t>
  </si>
  <si>
    <t>LA ROCHEFOUCAULD</t>
  </si>
  <si>
    <t>LIANCOURT</t>
  </si>
  <si>
    <t>0800033B</t>
  </si>
  <si>
    <t>LA ROSE DES VENTS</t>
  </si>
  <si>
    <t>0800007Y</t>
  </si>
  <si>
    <t>LAMARCK</t>
  </si>
  <si>
    <t>0021535H</t>
  </si>
  <si>
    <t>LAMARTINE</t>
  </si>
  <si>
    <t>0601470X</t>
  </si>
  <si>
    <t>LAVOISIER</t>
  </si>
  <si>
    <t>0022044L</t>
  </si>
  <si>
    <t>LE CORBUSIER</t>
  </si>
  <si>
    <t>0601799E</t>
  </si>
  <si>
    <t>LE POINT DU JOUR</t>
  </si>
  <si>
    <t>AUNEUIL</t>
  </si>
  <si>
    <t>0020018J</t>
  </si>
  <si>
    <t>LEON DROUSSENT</t>
  </si>
  <si>
    <t>COUCY-LE-CHATEAU-AUFFRIQUE</t>
  </si>
  <si>
    <t>0021476U</t>
  </si>
  <si>
    <t>LEONARD DE VINCI</t>
  </si>
  <si>
    <t>0601938F</t>
  </si>
  <si>
    <t>SAINTE-GENEVIEVE</t>
  </si>
  <si>
    <t>0020017H</t>
  </si>
  <si>
    <t>LEOPOLD SENGHOR</t>
  </si>
  <si>
    <t>CORBENY</t>
  </si>
  <si>
    <t>0801339W</t>
  </si>
  <si>
    <t>LES COUDRIERS</t>
  </si>
  <si>
    <t>VILLERS-BOCAGE</t>
  </si>
  <si>
    <t>0600004D</t>
  </si>
  <si>
    <t>LES JACOBINS</t>
  </si>
  <si>
    <t>0600028E</t>
  </si>
  <si>
    <t>LOUIS BOULAND</t>
  </si>
  <si>
    <t>COULOISY</t>
  </si>
  <si>
    <t>0800034C</t>
  </si>
  <si>
    <t>LOUIS JOUVET</t>
  </si>
  <si>
    <t>GAMACHES</t>
  </si>
  <si>
    <t>0601297J</t>
  </si>
  <si>
    <t>LOUIS PASTEUR</t>
  </si>
  <si>
    <t>0801369D</t>
  </si>
  <si>
    <t>NESLE</t>
  </si>
  <si>
    <t>0020002S</t>
  </si>
  <si>
    <t>LOUIS SANDRAS</t>
  </si>
  <si>
    <t>ANIZY-LE-CHATEAU</t>
  </si>
  <si>
    <t>0800009A</t>
  </si>
  <si>
    <t>LOUIS THUILLIER</t>
  </si>
  <si>
    <t>0021490J</t>
  </si>
  <si>
    <t>LOUISE MICHEL</t>
  </si>
  <si>
    <t>VILLENEUVE-SAINT-GERMAIN</t>
  </si>
  <si>
    <t>0601445V</t>
  </si>
  <si>
    <t>SAINT-JUST-EN-CHAUSSEE</t>
  </si>
  <si>
    <t>0801341Y</t>
  </si>
  <si>
    <t>ROYE</t>
  </si>
  <si>
    <t>0601296H</t>
  </si>
  <si>
    <t>LUCIE ET RAYMOND AUBRAC</t>
  </si>
  <si>
    <t>PONT-SAINTE-MAXENCE</t>
  </si>
  <si>
    <t>0021946E</t>
  </si>
  <si>
    <t>LYCEE EUROPEEN</t>
  </si>
  <si>
    <t>0601180G</t>
  </si>
  <si>
    <t>M. ET G. BLIN</t>
  </si>
  <si>
    <t>MAIGNELAY-MONTIGNY</t>
  </si>
  <si>
    <t>0600015R</t>
  </si>
  <si>
    <t>MIREILLE GRENET</t>
  </si>
  <si>
    <t>0600016S</t>
  </si>
  <si>
    <t>M.GRENET (INDUSTRIEL)</t>
  </si>
  <si>
    <t>0600017T</t>
  </si>
  <si>
    <t>M.GRENET (MIXTE)</t>
  </si>
  <si>
    <t>0800010B</t>
  </si>
  <si>
    <t>MADELEINE MICHELIS</t>
  </si>
  <si>
    <t>0801443J</t>
  </si>
  <si>
    <t>MAL LECLERC DE HAUTECLOCQUE</t>
  </si>
  <si>
    <t>BEAUCAMPS-LE-VIEUX</t>
  </si>
  <si>
    <t>0020066L</t>
  </si>
  <si>
    <t>MARCEL PAGNOL</t>
  </si>
  <si>
    <t>VERMAND</t>
  </si>
  <si>
    <t>0601447X</t>
  </si>
  <si>
    <t>BETZ</t>
  </si>
  <si>
    <t>0601179F</t>
  </si>
  <si>
    <t>MARCELIN BERTHELOT</t>
  </si>
  <si>
    <t>0600020W</t>
  </si>
  <si>
    <t>MARIE CURIE</t>
  </si>
  <si>
    <t>0600062S</t>
  </si>
  <si>
    <t>0021518P</t>
  </si>
  <si>
    <t>MARIE DE LUXEMBOURG</t>
  </si>
  <si>
    <t>0020056A</t>
  </si>
  <si>
    <t>MARTHE LEFEVRE</t>
  </si>
  <si>
    <t>0021491K</t>
  </si>
  <si>
    <t>MAURICE WAJSFELNER</t>
  </si>
  <si>
    <t>CUFFIES</t>
  </si>
  <si>
    <t>0021688Z</t>
  </si>
  <si>
    <t>MAX DUSSUCHAL</t>
  </si>
  <si>
    <t>0800002T</t>
  </si>
  <si>
    <t>MILLEVOYE</t>
  </si>
  <si>
    <t>0020054Y</t>
  </si>
  <si>
    <t>0800041K</t>
  </si>
  <si>
    <t>PARMENTIER</t>
  </si>
  <si>
    <t>0020032Z</t>
  </si>
  <si>
    <t>PAUL CLAUDEL</t>
  </si>
  <si>
    <t>0021494N</t>
  </si>
  <si>
    <t>PAUL ELUARD</t>
  </si>
  <si>
    <t>GAUCHY</t>
  </si>
  <si>
    <t>0601605U</t>
  </si>
  <si>
    <t>0600002B</t>
  </si>
  <si>
    <t>PAUL LANGEVIN</t>
  </si>
  <si>
    <t>0601365H</t>
  </si>
  <si>
    <t>PHILEAS LEBESGUE</t>
  </si>
  <si>
    <t>MARSEILLE-EN-BEAUVAISIS</t>
  </si>
  <si>
    <t>0600014P</t>
  </si>
  <si>
    <t>PIERRE D AILLY</t>
  </si>
  <si>
    <t>0020049T</t>
  </si>
  <si>
    <t>PIERRE DE LA RAMEE</t>
  </si>
  <si>
    <t>0020080B</t>
  </si>
  <si>
    <t>0020009Z</t>
  </si>
  <si>
    <t>PIERRE ET MARIE CURIE</t>
  </si>
  <si>
    <t>BRAINE</t>
  </si>
  <si>
    <t>0801375K</t>
  </si>
  <si>
    <t>0020034B</t>
  </si>
  <si>
    <t>PIERRE MECHAIN</t>
  </si>
  <si>
    <t>0601718S</t>
  </si>
  <si>
    <t>PIERRE MENDES FRANCE</t>
  </si>
  <si>
    <t>0800046R</t>
  </si>
  <si>
    <t>0801514L</t>
  </si>
  <si>
    <t>0021595Y</t>
  </si>
  <si>
    <t>PIERRE SELLIER</t>
  </si>
  <si>
    <t>LA CAPELLE</t>
  </si>
  <si>
    <t>0020044M</t>
  </si>
  <si>
    <t>QUENTIN DE LA TOUR</t>
  </si>
  <si>
    <t>SAINS-RICHAUMONT</t>
  </si>
  <si>
    <t>0601786R</t>
  </si>
  <si>
    <t>RENE CASSIN</t>
  </si>
  <si>
    <t>BRENOUILLE</t>
  </si>
  <si>
    <t>0801841S</t>
  </si>
  <si>
    <t>ROBERT DE LUZARCHES</t>
  </si>
  <si>
    <t>0601363F</t>
  </si>
  <si>
    <t>ROBERT DESNOS</t>
  </si>
  <si>
    <t>0601787S</t>
  </si>
  <si>
    <t>ROBERVAL</t>
  </si>
  <si>
    <t>0601293E</t>
  </si>
  <si>
    <t>ROMAIN ROLLAND</t>
  </si>
  <si>
    <t>MOUY</t>
  </si>
  <si>
    <t>0801628K</t>
  </si>
  <si>
    <t>0801264P</t>
  </si>
  <si>
    <t>ROSA PARKS</t>
  </si>
  <si>
    <t>0801437C</t>
  </si>
  <si>
    <t>SAGEBIEN</t>
  </si>
  <si>
    <t>0600012M</t>
  </si>
  <si>
    <t>SAINT EXUPERY</t>
  </si>
  <si>
    <t>0021691C</t>
  </si>
  <si>
    <t>SAINT JUST</t>
  </si>
  <si>
    <t>0020072T</t>
  </si>
  <si>
    <t>SIMONE VEIL</t>
  </si>
  <si>
    <t>WASSIGNY</t>
  </si>
  <si>
    <t>0601192V</t>
  </si>
  <si>
    <t>SONIA DELAUNAY</t>
  </si>
  <si>
    <t>GOUVIEUX</t>
  </si>
  <si>
    <t>0020037E</t>
  </si>
  <si>
    <t>SUZANNE DEUTSCH DE LA MEURTHE</t>
  </si>
  <si>
    <t>MOY-DE-L'AISNE</t>
  </si>
  <si>
    <t>0021493M</t>
  </si>
  <si>
    <t>VICTOR HUGO</t>
  </si>
  <si>
    <t>0800036E</t>
  </si>
  <si>
    <t>0021661V</t>
  </si>
  <si>
    <t>VILLARD DE HONNECOURT</t>
  </si>
  <si>
    <t>FRESNOY-LE-GRAND</t>
  </si>
  <si>
    <t>0800004V</t>
  </si>
  <si>
    <t>WILLIAM HENRI CLASSEN</t>
  </si>
  <si>
    <t>AILLY-SUR-NOYE</t>
  </si>
  <si>
    <t>Part variable</t>
  </si>
  <si>
    <t>Internat filles</t>
  </si>
  <si>
    <t>Internat garçons</t>
  </si>
  <si>
    <t>DP DAN</t>
  </si>
  <si>
    <t>Total</t>
  </si>
  <si>
    <t>DP</t>
  </si>
  <si>
    <t>0,25 ETP pour 175 élèves</t>
  </si>
  <si>
    <t>Part fixe</t>
  </si>
  <si>
    <t>EFFECTIF</t>
  </si>
  <si>
    <t>TYPE</t>
  </si>
  <si>
    <t>INTERNAT</t>
  </si>
  <si>
    <t>ETP</t>
  </si>
  <si>
    <t>0,50 ETP pour 100 élèves</t>
  </si>
  <si>
    <t>IPS</t>
  </si>
  <si>
    <t>IEX</t>
  </si>
  <si>
    <t>STS/CPGE</t>
  </si>
  <si>
    <t>1 ETP pour plus de 50 élèves</t>
  </si>
  <si>
    <t>LYCEE/LPO</t>
  </si>
  <si>
    <t>LP/SEP</t>
  </si>
  <si>
    <t>0,50 ETP pour 150 élèves</t>
  </si>
  <si>
    <t>Jusqu'à 69,9</t>
  </si>
  <si>
    <t>de 90 à 109,9</t>
  </si>
  <si>
    <t>Internes extérieurs</t>
  </si>
  <si>
    <t>0,50 ETP jusqu'à 49 élèves</t>
  </si>
  <si>
    <t>SEP</t>
  </si>
  <si>
    <t>0801434H</t>
  </si>
  <si>
    <t>0601871H</t>
  </si>
  <si>
    <t>0800061G</t>
  </si>
  <si>
    <t>0021960V</t>
  </si>
  <si>
    <t>0020013D</t>
  </si>
  <si>
    <t>0802103B</t>
  </si>
  <si>
    <t>0800060F</t>
  </si>
  <si>
    <t>0020061F</t>
  </si>
  <si>
    <t>0021477V</t>
  </si>
  <si>
    <t>0600061R</t>
  </si>
  <si>
    <t>0020043K</t>
  </si>
  <si>
    <t>0021961W</t>
  </si>
  <si>
    <t>0,50 ETP pour 200 élèves</t>
  </si>
  <si>
    <t>SUPERFICIE</t>
  </si>
  <si>
    <r>
      <rPr>
        <b/>
        <sz val="20"/>
        <color theme="1"/>
        <rFont val="Arial"/>
        <family val="2"/>
      </rPr>
      <t>Barème AED RS 2021</t>
    </r>
    <r>
      <rPr>
        <sz val="20"/>
        <color theme="1"/>
        <rFont val="Arial"/>
        <family val="2"/>
      </rPr>
      <t xml:space="preserve">
(GT du 29 mars 2018)</t>
    </r>
  </si>
  <si>
    <t>Pondération
total gén.</t>
  </si>
  <si>
    <t>Pondération eff</t>
  </si>
  <si>
    <t>2D CYCLE G&amp;T</t>
  </si>
  <si>
    <t>2D CYCLE PRO</t>
  </si>
  <si>
    <t>SEGPA</t>
  </si>
  <si>
    <t>Superficie</t>
  </si>
  <si>
    <t>ETP superficie</t>
  </si>
  <si>
    <t>Jusqu'à 32 élèves</t>
  </si>
  <si>
    <t>de 33 élèves à 64 élèves</t>
  </si>
  <si>
    <t>de 65 à 96 élèves</t>
  </si>
  <si>
    <t>à partir de 97 élèves</t>
  </si>
  <si>
    <t>Cité scolaire</t>
  </si>
  <si>
    <t>Dispositif relais</t>
  </si>
  <si>
    <t>de 70 à 89,9</t>
  </si>
  <si>
    <t>DISPOSITIF RELAIS</t>
  </si>
  <si>
    <t>MICRO-LYCEE</t>
  </si>
  <si>
    <t>MICRO-COLLEGE</t>
  </si>
  <si>
    <t>Atelier relais</t>
  </si>
  <si>
    <t>Classe relais</t>
  </si>
  <si>
    <t>0022210S</t>
  </si>
  <si>
    <t>0802214X</t>
  </si>
  <si>
    <t>Effectif STS/CPGE</t>
  </si>
  <si>
    <t>ETP AED RS2021</t>
  </si>
  <si>
    <t>Dotation à répartir :</t>
  </si>
  <si>
    <t>Consommation part fixe :</t>
  </si>
  <si>
    <t>Dotation part variable :</t>
  </si>
  <si>
    <t>Part variable internat</t>
  </si>
  <si>
    <t>Part variable SEGPA</t>
  </si>
  <si>
    <t>TOTAL PART VARIABLE</t>
  </si>
  <si>
    <t>Dotation part fixe + part variable</t>
  </si>
  <si>
    <t>CPGE / STS</t>
  </si>
  <si>
    <t>0,50 ETP pour 30 élèves et
0,25 pour les internes externés</t>
  </si>
  <si>
    <t>ETP
IEX</t>
  </si>
  <si>
    <t>ETP
type
EPLE</t>
  </si>
  <si>
    <t xml:space="preserve">Effectif
total </t>
  </si>
  <si>
    <t>TOTAL ETP
PART FIXE</t>
  </si>
  <si>
    <t>Part variable effectif
total</t>
  </si>
  <si>
    <t>Part variable
DP DAN</t>
  </si>
  <si>
    <t>IPS
EPLE</t>
  </si>
  <si>
    <t>Part
variable
IPS</t>
  </si>
  <si>
    <t>TOTAL ETP
PART
VARIABLE</t>
  </si>
  <si>
    <t>1 GAY LUSSAC</t>
  </si>
  <si>
    <t>1 JEAN MACE</t>
  </si>
  <si>
    <t>1 DE LA FORET</t>
  </si>
  <si>
    <t>1 JEAN ROSTAND</t>
  </si>
  <si>
    <t>1 JEAN BAPTISTE DELAMBRE</t>
  </si>
  <si>
    <t>1 MONTAIGNE</t>
  </si>
  <si>
    <t>Dotation part fixe + part variable (arrondie)</t>
  </si>
  <si>
    <r>
      <t>VILLENEUVE SUR AISNE (</t>
    </r>
    <r>
      <rPr>
        <sz val="8"/>
        <color theme="1"/>
        <rFont val="Arial"/>
        <family val="2"/>
      </rPr>
      <t>GUIGNICOURT)</t>
    </r>
  </si>
  <si>
    <t>Internat
excellence</t>
  </si>
  <si>
    <t>SPECIFITE</t>
  </si>
  <si>
    <t>MICRO CLG-LYC</t>
  </si>
  <si>
    <t>VILLENEUVE SUR AISNE (GUIGNICOURT)</t>
  </si>
  <si>
    <r>
      <rPr>
        <b/>
        <sz val="20"/>
        <color theme="1"/>
        <rFont val="Arial"/>
        <family val="2"/>
      </rPr>
      <t xml:space="preserve">Barème AED RS 2022
</t>
    </r>
    <r>
      <rPr>
        <sz val="20"/>
        <color theme="1"/>
        <rFont val="Arial"/>
        <family val="2"/>
      </rPr>
      <t xml:space="preserve"> (GT du 25 mai 2022)</t>
    </r>
  </si>
  <si>
    <t>Education prioritaire</t>
  </si>
  <si>
    <t>ATTENTION, LES FORMLES ONT ÉTÉ RETIREES POUR LE TRI</t>
  </si>
  <si>
    <t>Ecart avec dotation réelle 250522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</si>
</sst>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3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28"/>
      <color rgb="FFFF000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3A4DC"/>
        <bgColor theme="4" tint="0.79998168889431442"/>
      </patternFill>
    </fill>
    <fill>
      <patternFill patternType="solid">
        <fgColor rgb="FFFFCCFF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theme="4" tint="0.79995117038483843"/>
      </patternFill>
    </fill>
    <fill>
      <patternFill patternType="solid">
        <fgColor rgb="FFFF99FF"/>
        <bgColor theme="4" tint="0.79995117038483843"/>
      </patternFill>
    </fill>
    <fill>
      <patternFill patternType="solid">
        <fgColor theme="9" tint="0.39994506668294322"/>
        <bgColor theme="4" tint="0.79992065187536243"/>
      </patternFill>
    </fill>
    <fill>
      <patternFill patternType="solid">
        <fgColor theme="0" tint="-0.24994659260841701"/>
        <bgColor theme="4" tint="0.79992065187536243"/>
      </patternFill>
    </fill>
    <fill>
      <patternFill patternType="solid">
        <fgColor theme="4" tint="0.39994506668294322"/>
        <bgColor theme="4" tint="0.79992065187536243"/>
      </patternFill>
    </fill>
    <fill>
      <patternFill patternType="solid">
        <fgColor theme="7" tint="0.39994506668294322"/>
        <bgColor theme="4" tint="0.79995117038483843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theme="4" tint="0.79992065187536243"/>
      </patternFill>
    </fill>
    <fill>
      <patternFill patternType="solid">
        <fgColor theme="7" tint="0.79998168889431442"/>
        <bgColor theme="4" tint="0.79992065187536243"/>
      </patternFill>
    </fill>
    <fill>
      <patternFill patternType="solid">
        <fgColor theme="4" tint="0.79998168889431442"/>
        <bgColor theme="4" tint="0.79985961485641044"/>
      </patternFill>
    </fill>
    <fill>
      <patternFill patternType="solid">
        <fgColor theme="9" tint="0.79998168889431442"/>
        <bgColor theme="4" tint="0.79985961485641044"/>
      </patternFill>
    </fill>
    <fill>
      <patternFill patternType="solid">
        <fgColor rgb="FFDEBDFF"/>
        <bgColor theme="4" tint="0.79992065187536243"/>
      </patternFill>
    </fill>
    <fill>
      <patternFill patternType="solid">
        <fgColor rgb="FFFCC000"/>
        <bgColor theme="4" tint="0.79995117038483843"/>
      </patternFill>
    </fill>
    <fill>
      <patternFill patternType="solid">
        <fgColor rgb="FF92D050"/>
        <bgColor theme="4" tint="0.79995117038483843"/>
      </patternFill>
    </fill>
    <fill>
      <patternFill patternType="solid">
        <fgColor rgb="FFFC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2" fillId="0" borderId="0"/>
    <xf numFmtId="9" fontId="9" fillId="0" borderId="0" applyFont="0" applyFill="0" applyBorder="0" applyAlignment="0" applyProtection="0"/>
    <xf numFmtId="0" fontId="23" fillId="31" borderId="0" applyFill="0" applyProtection="0">
      <alignment horizontal="left" vertical="center"/>
    </xf>
    <xf numFmtId="43" fontId="23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0" fontId="8" fillId="0" borderId="1" xfId="1" applyNumberFormat="1" applyFont="1" applyFill="1" applyBorder="1" applyAlignment="1">
      <alignment vertical="center"/>
    </xf>
    <xf numFmtId="10" fontId="8" fillId="0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10" fontId="8" fillId="3" borderId="1" xfId="1" applyNumberFormat="1" applyFont="1" applyFill="1" applyBorder="1" applyAlignment="1">
      <alignment vertical="center"/>
    </xf>
    <xf numFmtId="10" fontId="8" fillId="3" borderId="1" xfId="1" applyNumberFormat="1" applyFont="1" applyFill="1" applyBorder="1" applyAlignment="1">
      <alignment horizontal="center" vertical="center"/>
    </xf>
    <xf numFmtId="10" fontId="8" fillId="4" borderId="1" xfId="1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0" fontId="8" fillId="8" borderId="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10" fillId="0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2" fontId="8" fillId="13" borderId="1" xfId="0" applyNumberFormat="1" applyFont="1" applyFill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43" fontId="8" fillId="0" borderId="0" xfId="2" applyFont="1" applyAlignment="1">
      <alignment horizontal="center" vertical="center"/>
    </xf>
    <xf numFmtId="43" fontId="8" fillId="0" borderId="1" xfId="2" applyFont="1" applyBorder="1" applyAlignment="1">
      <alignment horizontal="center" vertical="center"/>
    </xf>
    <xf numFmtId="43" fontId="4" fillId="0" borderId="0" xfId="2" applyFont="1" applyFill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16" fillId="0" borderId="0" xfId="0" applyFont="1"/>
    <xf numFmtId="9" fontId="17" fillId="0" borderId="13" xfId="0" applyNumberFormat="1" applyFont="1" applyFill="1" applyBorder="1" applyAlignment="1">
      <alignment horizontal="center" vertical="center"/>
    </xf>
    <xf numFmtId="9" fontId="17" fillId="0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/>
    <xf numFmtId="10" fontId="15" fillId="0" borderId="12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9" fontId="17" fillId="0" borderId="0" xfId="0" applyNumberFormat="1" applyFont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10" fontId="15" fillId="0" borderId="14" xfId="1" applyNumberFormat="1" applyFont="1" applyFill="1" applyBorder="1" applyAlignment="1">
      <alignment vertical="center"/>
    </xf>
    <xf numFmtId="10" fontId="15" fillId="0" borderId="10" xfId="1" applyNumberFormat="1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16" fillId="0" borderId="0" xfId="0" applyFont="1" applyFill="1"/>
    <xf numFmtId="0" fontId="15" fillId="0" borderId="0" xfId="0" applyFont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9" xfId="0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horizontal="left" vertical="center"/>
    </xf>
    <xf numFmtId="3" fontId="15" fillId="0" borderId="14" xfId="0" applyNumberFormat="1" applyFont="1" applyFill="1" applyBorder="1" applyAlignment="1">
      <alignment horizontal="left" vertical="center"/>
    </xf>
    <xf numFmtId="3" fontId="15" fillId="0" borderId="16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/>
    </xf>
    <xf numFmtId="10" fontId="15" fillId="0" borderId="20" xfId="1" applyNumberFormat="1" applyFont="1" applyFill="1" applyBorder="1" applyAlignment="1">
      <alignment vertical="center"/>
    </xf>
    <xf numFmtId="49" fontId="14" fillId="0" borderId="16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 wrapText="1"/>
    </xf>
    <xf numFmtId="164" fontId="17" fillId="0" borderId="22" xfId="0" applyNumberFormat="1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9" fontId="17" fillId="0" borderId="21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2" fontId="17" fillId="0" borderId="21" xfId="0" applyNumberFormat="1" applyFont="1" applyFill="1" applyBorder="1" applyAlignment="1">
      <alignment horizontal="center" vertical="center"/>
    </xf>
    <xf numFmtId="2" fontId="17" fillId="0" borderId="13" xfId="0" applyNumberFormat="1" applyFont="1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7" fillId="0" borderId="2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7" fillId="0" borderId="17" xfId="0" applyFont="1" applyBorder="1" applyAlignment="1">
      <alignment vertical="center"/>
    </xf>
    <xf numFmtId="164" fontId="17" fillId="0" borderId="21" xfId="0" applyNumberFormat="1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9" fontId="17" fillId="0" borderId="0" xfId="0" applyNumberFormat="1" applyFont="1" applyFill="1" applyBorder="1" applyAlignment="1">
      <alignment vertical="center"/>
    </xf>
    <xf numFmtId="0" fontId="0" fillId="0" borderId="0" xfId="0" applyBorder="1"/>
    <xf numFmtId="10" fontId="8" fillId="0" borderId="1" xfId="1" applyNumberFormat="1" applyFont="1" applyFill="1" applyBorder="1" applyAlignment="1">
      <alignment horizontal="left" vertical="center"/>
    </xf>
    <xf numFmtId="10" fontId="8" fillId="3" borderId="1" xfId="1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 wrapText="1"/>
    </xf>
    <xf numFmtId="0" fontId="7" fillId="15" borderId="1" xfId="0" applyFont="1" applyFill="1" applyBorder="1" applyAlignment="1">
      <alignment horizontal="center" vertical="top" wrapText="1"/>
    </xf>
    <xf numFmtId="10" fontId="8" fillId="15" borderId="1" xfId="1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top" wrapText="1"/>
    </xf>
    <xf numFmtId="10" fontId="8" fillId="16" borderId="1" xfId="1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top" wrapText="1"/>
    </xf>
    <xf numFmtId="0" fontId="7" fillId="18" borderId="1" xfId="0" applyFont="1" applyFill="1" applyBorder="1" applyAlignment="1">
      <alignment horizontal="center" vertical="top" wrapText="1"/>
    </xf>
    <xf numFmtId="0" fontId="7" fillId="19" borderId="1" xfId="0" applyFont="1" applyFill="1" applyBorder="1" applyAlignment="1">
      <alignment horizontal="center" vertical="top" wrapText="1"/>
    </xf>
    <xf numFmtId="10" fontId="8" fillId="20" borderId="1" xfId="1" applyNumberFormat="1" applyFont="1" applyFill="1" applyBorder="1" applyAlignment="1">
      <alignment vertical="center"/>
    </xf>
    <xf numFmtId="0" fontId="7" fillId="22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7" fillId="23" borderId="1" xfId="0" applyFont="1" applyFill="1" applyBorder="1" applyAlignment="1">
      <alignment horizontal="center" vertical="top" wrapText="1"/>
    </xf>
    <xf numFmtId="0" fontId="7" fillId="24" borderId="1" xfId="0" applyFont="1" applyFill="1" applyBorder="1" applyAlignment="1">
      <alignment horizontal="center" vertical="top" wrapText="1"/>
    </xf>
    <xf numFmtId="0" fontId="7" fillId="25" borderId="1" xfId="0" applyFont="1" applyFill="1" applyBorder="1" applyAlignment="1">
      <alignment horizontal="center" vertical="top" wrapText="1"/>
    </xf>
    <xf numFmtId="43" fontId="2" fillId="26" borderId="1" xfId="2" applyFont="1" applyFill="1" applyBorder="1" applyAlignment="1">
      <alignment horizontal="center" vertical="top" wrapText="1"/>
    </xf>
    <xf numFmtId="0" fontId="2" fillId="26" borderId="1" xfId="0" applyFont="1" applyFill="1" applyBorder="1" applyAlignment="1">
      <alignment horizontal="center" vertical="top" wrapText="1"/>
    </xf>
    <xf numFmtId="0" fontId="7" fillId="27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top" wrapText="1"/>
    </xf>
    <xf numFmtId="43" fontId="7" fillId="28" borderId="1" xfId="2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/>
    </xf>
    <xf numFmtId="2" fontId="7" fillId="29" borderId="1" xfId="0" applyNumberFormat="1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/>
    </xf>
    <xf numFmtId="43" fontId="7" fillId="10" borderId="1" xfId="2" applyFont="1" applyFill="1" applyBorder="1" applyAlignment="1">
      <alignment horizontal="center" vertical="center"/>
    </xf>
    <xf numFmtId="0" fontId="7" fillId="3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center"/>
    </xf>
    <xf numFmtId="165" fontId="8" fillId="0" borderId="3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3" fontId="20" fillId="0" borderId="0" xfId="2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top" wrapText="1"/>
    </xf>
    <xf numFmtId="10" fontId="8" fillId="3" borderId="2" xfId="1" applyNumberFormat="1" applyFont="1" applyFill="1" applyBorder="1" applyAlignment="1">
      <alignment horizontal="center" vertical="center"/>
    </xf>
    <xf numFmtId="10" fontId="8" fillId="0" borderId="2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21" borderId="1" xfId="0" applyFill="1" applyBorder="1" applyAlignment="1">
      <alignment horizontal="center"/>
    </xf>
    <xf numFmtId="0" fontId="0" fillId="3" borderId="1" xfId="0" applyFill="1" applyBorder="1"/>
    <xf numFmtId="43" fontId="7" fillId="7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horizontal="center" vertical="center"/>
    </xf>
    <xf numFmtId="43" fontId="8" fillId="3" borderId="1" xfId="2" applyFont="1" applyFill="1" applyBorder="1" applyAlignment="1">
      <alignment horizontal="center" vertical="center"/>
    </xf>
    <xf numFmtId="43" fontId="8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top" wrapText="1"/>
    </xf>
    <xf numFmtId="3" fontId="15" fillId="0" borderId="32" xfId="0" applyNumberFormat="1" applyFont="1" applyFill="1" applyBorder="1" applyAlignment="1">
      <alignment horizontal="left" vertical="center"/>
    </xf>
    <xf numFmtId="164" fontId="17" fillId="0" borderId="33" xfId="0" applyNumberFormat="1" applyFont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left" vertical="center"/>
    </xf>
    <xf numFmtId="164" fontId="17" fillId="0" borderId="26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left" vertical="center"/>
    </xf>
    <xf numFmtId="2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vertical="center" wrapText="1"/>
    </xf>
    <xf numFmtId="165" fontId="26" fillId="3" borderId="1" xfId="2" applyNumberFormat="1" applyFont="1" applyFill="1" applyBorder="1" applyAlignment="1">
      <alignment horizontal="center" vertical="center"/>
    </xf>
    <xf numFmtId="43" fontId="7" fillId="26" borderId="1" xfId="2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27" fillId="3" borderId="1" xfId="0" applyFont="1" applyFill="1" applyBorder="1"/>
    <xf numFmtId="0" fontId="27" fillId="21" borderId="1" xfId="0" applyFont="1" applyFill="1" applyBorder="1" applyAlignment="1">
      <alignment horizontal="center"/>
    </xf>
    <xf numFmtId="0" fontId="27" fillId="0" borderId="1" xfId="0" applyFont="1" applyBorder="1"/>
    <xf numFmtId="0" fontId="27" fillId="0" borderId="0" xfId="0" applyFont="1" applyBorder="1"/>
    <xf numFmtId="2" fontId="28" fillId="0" borderId="0" xfId="0" applyNumberFormat="1" applyFont="1" applyFill="1" applyBorder="1" applyAlignment="1">
      <alignment horizontal="center" vertical="center"/>
    </xf>
    <xf numFmtId="43" fontId="28" fillId="0" borderId="0" xfId="2" applyFont="1" applyFill="1" applyBorder="1" applyAlignment="1">
      <alignment horizontal="center" vertical="center"/>
    </xf>
    <xf numFmtId="0" fontId="27" fillId="21" borderId="1" xfId="0" applyFont="1" applyFill="1" applyBorder="1" applyAlignment="1">
      <alignment horizontal="center" vertical="center"/>
    </xf>
    <xf numFmtId="165" fontId="8" fillId="3" borderId="3" xfId="2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 indent="1"/>
    </xf>
    <xf numFmtId="165" fontId="9" fillId="3" borderId="1" xfId="0" applyNumberFormat="1" applyFont="1" applyFill="1" applyBorder="1" applyAlignment="1">
      <alignment horizontal="right" vertical="center" indent="1"/>
    </xf>
    <xf numFmtId="165" fontId="9" fillId="0" borderId="1" xfId="0" applyNumberFormat="1" applyFont="1" applyFill="1" applyBorder="1" applyAlignment="1">
      <alignment horizontal="right" vertical="center" inden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10" fontId="15" fillId="0" borderId="23" xfId="1" applyNumberFormat="1" applyFont="1" applyFill="1" applyBorder="1" applyAlignment="1">
      <alignment horizontal="left" vertical="center"/>
    </xf>
    <xf numFmtId="10" fontId="15" fillId="0" borderId="18" xfId="1" applyNumberFormat="1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</cellXfs>
  <cellStyles count="9">
    <cellStyle name="Milliers" xfId="2" builtinId="3"/>
    <cellStyle name="Milliers 2" xfId="8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 4" xfId="7" xr:uid="{00000000-0005-0000-0000-000006000000}"/>
    <cellStyle name="Pourcentage" xfId="1" builtinId="5"/>
    <cellStyle name="Pourcentage 2" xfId="4" xr:uid="{00000000-0005-0000-0000-000008000000}"/>
    <cellStyle name="Pourcentage 3" xfId="6" xr:uid="{00000000-0005-0000-0000-000009000000}"/>
  </cellStyles>
  <dxfs count="0"/>
  <tableStyles count="0" defaultTableStyle="TableStyleMedium2" defaultPivotStyle="PivotStyleLight16"/>
  <colors>
    <mruColors>
      <color rgb="FFFCC000"/>
      <color rgb="FF00FF00"/>
      <color rgb="FFDEBDFF"/>
      <color rgb="FF92D050"/>
      <color rgb="FFCCCCFF"/>
      <color rgb="FFCC99FF"/>
      <color rgb="FFFFCCFF"/>
      <color rgb="FFFF99FF"/>
      <color rgb="FFFFFF99"/>
      <color rgb="FFC3A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TOS-3\AED\Bar&#232;mes%20AED\Bar&#232;me%20pour%202022-2023\BAREME%20CPE%20RS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gosset/Mes%20documents/DOC%20RECTEUR%20COMPIEG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YC LP Tri croissant"/>
      <sheetName val="CLG Tri croissant"/>
      <sheetName val="TRI RS2022"/>
      <sheetName val="note"/>
      <sheetName val="Bilan"/>
      <sheetName val="Classement_DOS"/>
      <sheetName val="Classement 2022-02-28 "/>
      <sheetName val="Classement recteur 2022-03-01"/>
    </sheetNames>
    <sheetDataSet>
      <sheetData sheetId="0">
        <row r="79">
          <cell r="E79">
            <v>770.05320813771493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5"/>
  <sheetViews>
    <sheetView view="pageBreakPreview" zoomScale="70" zoomScaleNormal="60" zoomScaleSheetLayoutView="70" workbookViewId="0">
      <selection activeCell="G11" sqref="G11"/>
    </sheetView>
  </sheetViews>
  <sheetFormatPr baseColWidth="10" defaultRowHeight="15" x14ac:dyDescent="0.25"/>
  <cols>
    <col min="1" max="1" width="22.85546875" customWidth="1"/>
    <col min="2" max="2" width="18.5703125" customWidth="1"/>
    <col min="3" max="3" width="10" customWidth="1"/>
    <col min="4" max="5" width="18.5703125" customWidth="1"/>
    <col min="6" max="6" width="10" customWidth="1"/>
    <col min="7" max="8" width="18.5703125" customWidth="1"/>
    <col min="9" max="9" width="13.85546875" customWidth="1"/>
    <col min="10" max="11" width="14.28515625" customWidth="1"/>
    <col min="12" max="12" width="22.85546875" customWidth="1"/>
    <col min="13" max="13" width="35.28515625" customWidth="1"/>
    <col min="14" max="14" width="10" customWidth="1"/>
    <col min="15" max="16" width="20.7109375" customWidth="1"/>
    <col min="17" max="17" width="10" customWidth="1"/>
    <col min="18" max="18" width="26.28515625" customWidth="1"/>
    <col min="19" max="19" width="16.5703125" customWidth="1"/>
    <col min="20" max="20" width="15.85546875" bestFit="1" customWidth="1"/>
    <col min="21" max="21" width="30.85546875" customWidth="1"/>
    <col min="22" max="22" width="5" customWidth="1"/>
    <col min="23" max="23" width="14.42578125" bestFit="1" customWidth="1"/>
    <col min="24" max="24" width="20.42578125" bestFit="1" customWidth="1"/>
  </cols>
  <sheetData>
    <row r="1" spans="1:26" ht="66.75" customHeight="1" thickBot="1" x14ac:dyDescent="0.3">
      <c r="A1" s="241" t="s">
        <v>645</v>
      </c>
      <c r="B1" s="242"/>
      <c r="C1" s="242"/>
      <c r="D1" s="242"/>
      <c r="E1" s="242"/>
      <c r="F1" s="242"/>
      <c r="G1" s="242"/>
      <c r="H1" s="242"/>
      <c r="I1" s="243"/>
      <c r="J1" s="30"/>
      <c r="K1" s="29"/>
      <c r="L1" s="241" t="s">
        <v>699</v>
      </c>
      <c r="M1" s="242"/>
      <c r="N1" s="242"/>
      <c r="O1" s="242"/>
      <c r="P1" s="242"/>
      <c r="Q1" s="242"/>
      <c r="R1" s="242"/>
      <c r="S1" s="243"/>
      <c r="Y1" s="24"/>
      <c r="Z1" s="24"/>
    </row>
    <row r="2" spans="1:26" ht="66.75" customHeight="1" thickBot="1" x14ac:dyDescent="0.3">
      <c r="B2" s="29"/>
      <c r="C2" s="29"/>
      <c r="D2" s="29"/>
      <c r="E2" s="29"/>
      <c r="F2" s="29"/>
      <c r="G2" s="29"/>
      <c r="H2" s="29"/>
      <c r="I2" s="29"/>
      <c r="J2" s="30"/>
      <c r="K2" s="29"/>
      <c r="L2" s="29"/>
      <c r="M2" s="29"/>
      <c r="N2" s="29"/>
      <c r="O2" s="29"/>
      <c r="P2" s="29"/>
      <c r="Y2" s="24"/>
      <c r="Z2" s="24"/>
    </row>
    <row r="3" spans="1:26" ht="35.25" thickBot="1" x14ac:dyDescent="0.3">
      <c r="A3" s="244" t="s">
        <v>613</v>
      </c>
      <c r="B3" s="245"/>
      <c r="C3" s="245"/>
      <c r="D3" s="245"/>
      <c r="E3" s="245"/>
      <c r="F3" s="245"/>
      <c r="G3" s="245"/>
      <c r="H3" s="245"/>
      <c r="I3" s="246"/>
      <c r="J3" s="31"/>
      <c r="K3" s="2"/>
      <c r="L3" s="244" t="s">
        <v>613</v>
      </c>
      <c r="M3" s="245"/>
      <c r="N3" s="245"/>
      <c r="O3" s="245"/>
      <c r="P3" s="245"/>
      <c r="Q3" s="245"/>
      <c r="R3" s="245"/>
      <c r="S3" s="246"/>
    </row>
    <row r="4" spans="1:26" s="3" customFormat="1" ht="35.25" thickBot="1" x14ac:dyDescent="0.3">
      <c r="B4" s="2"/>
      <c r="C4" s="2"/>
      <c r="D4" s="2"/>
      <c r="E4" s="2"/>
      <c r="F4" s="2"/>
      <c r="G4" s="2"/>
      <c r="H4" s="2"/>
      <c r="I4" s="2"/>
      <c r="J4" s="31"/>
      <c r="K4" s="2"/>
      <c r="L4" s="2"/>
      <c r="M4" s="2"/>
      <c r="N4" s="2"/>
      <c r="O4" s="2"/>
      <c r="P4" s="2"/>
      <c r="R4" s="2"/>
      <c r="S4" s="2"/>
    </row>
    <row r="5" spans="1:26" s="3" customFormat="1" ht="26.25" customHeight="1" thickBot="1" x14ac:dyDescent="0.3">
      <c r="A5" s="86" t="s">
        <v>615</v>
      </c>
      <c r="B5" s="87" t="s">
        <v>617</v>
      </c>
      <c r="C5" s="64"/>
      <c r="D5" s="86" t="s">
        <v>644</v>
      </c>
      <c r="E5" s="87" t="s">
        <v>617</v>
      </c>
      <c r="G5" s="91"/>
      <c r="H5" s="87" t="s">
        <v>617</v>
      </c>
      <c r="J5" s="66"/>
      <c r="K5" s="67"/>
      <c r="L5" s="86" t="s">
        <v>615</v>
      </c>
      <c r="M5" s="87" t="s">
        <v>617</v>
      </c>
      <c r="N5" s="64"/>
      <c r="O5" s="86" t="s">
        <v>644</v>
      </c>
      <c r="P5" s="95" t="s">
        <v>617</v>
      </c>
      <c r="R5" s="93" t="s">
        <v>696</v>
      </c>
      <c r="S5" s="87" t="s">
        <v>617</v>
      </c>
    </row>
    <row r="6" spans="1:26" s="4" customFormat="1" ht="30" customHeight="1" thickBot="1" x14ac:dyDescent="0.3">
      <c r="A6" s="85" t="s">
        <v>8</v>
      </c>
      <c r="B6" s="115">
        <v>1</v>
      </c>
      <c r="C6" s="57"/>
      <c r="D6" s="88">
        <v>0</v>
      </c>
      <c r="E6" s="115">
        <v>0.5</v>
      </c>
      <c r="G6" s="89" t="s">
        <v>616</v>
      </c>
      <c r="H6" s="90">
        <v>2</v>
      </c>
      <c r="J6" s="69"/>
      <c r="K6" s="70"/>
      <c r="L6" s="88" t="s">
        <v>8</v>
      </c>
      <c r="M6" s="115">
        <v>1</v>
      </c>
      <c r="N6" s="57"/>
      <c r="O6" s="94">
        <v>0</v>
      </c>
      <c r="P6" s="117">
        <v>0.5</v>
      </c>
      <c r="R6" s="89" t="s">
        <v>616</v>
      </c>
      <c r="S6" s="90">
        <v>2</v>
      </c>
    </row>
    <row r="7" spans="1:26" s="4" customFormat="1" ht="30" customHeight="1" x14ac:dyDescent="0.25">
      <c r="A7" s="56" t="s">
        <v>697</v>
      </c>
      <c r="B7" s="120">
        <v>0.5</v>
      </c>
      <c r="C7" s="57"/>
      <c r="D7" s="80">
        <v>5000</v>
      </c>
      <c r="E7" s="120">
        <v>0.5</v>
      </c>
      <c r="G7" s="61" t="s">
        <v>29</v>
      </c>
      <c r="H7" s="71">
        <v>2</v>
      </c>
      <c r="J7" s="72"/>
      <c r="K7" s="73"/>
      <c r="L7" s="217" t="s">
        <v>623</v>
      </c>
      <c r="M7" s="218">
        <v>1</v>
      </c>
      <c r="N7" s="57"/>
      <c r="O7" s="59">
        <v>5000</v>
      </c>
      <c r="P7" s="118">
        <v>0.5</v>
      </c>
      <c r="R7" s="61" t="s">
        <v>29</v>
      </c>
      <c r="S7" s="71">
        <v>1</v>
      </c>
    </row>
    <row r="8" spans="1:26" s="4" customFormat="1" ht="30" customHeight="1" thickBot="1" x14ac:dyDescent="0.3">
      <c r="A8" s="56" t="s">
        <v>34</v>
      </c>
      <c r="B8" s="120">
        <v>1</v>
      </c>
      <c r="C8" s="57"/>
      <c r="D8" s="80">
        <v>10000</v>
      </c>
      <c r="E8" s="120">
        <v>1</v>
      </c>
      <c r="G8" s="60" t="s">
        <v>42</v>
      </c>
      <c r="H8" s="68">
        <v>3</v>
      </c>
      <c r="J8" s="69"/>
      <c r="K8" s="70"/>
      <c r="L8" s="81" t="s">
        <v>624</v>
      </c>
      <c r="M8" s="68">
        <v>1</v>
      </c>
      <c r="N8" s="57"/>
      <c r="O8" s="59">
        <v>10000</v>
      </c>
      <c r="P8" s="118">
        <v>1</v>
      </c>
      <c r="R8" s="60" t="s">
        <v>42</v>
      </c>
      <c r="S8" s="68">
        <v>1.5</v>
      </c>
    </row>
    <row r="9" spans="1:26" s="4" customFormat="1" ht="30" customHeight="1" thickBot="1" x14ac:dyDescent="0.3">
      <c r="A9" s="56" t="s">
        <v>109</v>
      </c>
      <c r="B9" s="120">
        <v>1</v>
      </c>
      <c r="C9" s="57"/>
      <c r="D9" s="80">
        <v>20000</v>
      </c>
      <c r="E9" s="120">
        <v>1</v>
      </c>
      <c r="G9" s="74"/>
      <c r="H9" s="70"/>
      <c r="I9" s="70"/>
      <c r="J9" s="69"/>
      <c r="K9" s="70"/>
      <c r="L9" s="219"/>
      <c r="M9" s="220"/>
      <c r="N9" s="57"/>
      <c r="O9" s="59">
        <v>20000</v>
      </c>
      <c r="P9" s="118">
        <v>1</v>
      </c>
      <c r="R9" s="82" t="s">
        <v>620</v>
      </c>
      <c r="S9" s="116">
        <v>0.25</v>
      </c>
    </row>
    <row r="10" spans="1:26" s="4" customFormat="1" ht="30" customHeight="1" thickBot="1" x14ac:dyDescent="0.3">
      <c r="A10" s="60" t="s">
        <v>49</v>
      </c>
      <c r="B10" s="68">
        <v>1</v>
      </c>
      <c r="C10" s="57"/>
      <c r="D10" s="81">
        <v>30000</v>
      </c>
      <c r="E10" s="68">
        <v>2</v>
      </c>
      <c r="G10" s="75"/>
      <c r="H10" s="76"/>
      <c r="I10" s="76"/>
      <c r="J10" s="77"/>
      <c r="K10" s="76"/>
      <c r="L10" s="221"/>
      <c r="M10" s="222"/>
      <c r="N10" s="57"/>
      <c r="O10" s="62">
        <v>30000</v>
      </c>
      <c r="P10" s="119">
        <v>2</v>
      </c>
      <c r="R10" s="82" t="s">
        <v>660</v>
      </c>
      <c r="S10" s="116">
        <v>0.5</v>
      </c>
    </row>
    <row r="11" spans="1:26" s="4" customFormat="1" ht="28.5" customHeight="1" x14ac:dyDescent="0.25">
      <c r="A11" s="57"/>
      <c r="B11" s="57"/>
      <c r="C11" s="57"/>
      <c r="D11" s="57"/>
      <c r="E11" s="57"/>
      <c r="F11" s="65"/>
      <c r="G11" s="57"/>
      <c r="H11" s="78"/>
      <c r="I11" s="78"/>
      <c r="J11" s="79"/>
      <c r="K11" s="78"/>
      <c r="L11" s="221"/>
      <c r="M11" s="223"/>
      <c r="N11" s="51"/>
      <c r="O11" s="57"/>
      <c r="P11" s="57"/>
      <c r="R11" s="28"/>
      <c r="S11" s="28"/>
    </row>
    <row r="12" spans="1:26" s="4" customFormat="1" ht="46.5" customHeight="1" thickBot="1" x14ac:dyDescent="0.3">
      <c r="F12" s="23"/>
      <c r="H12" s="26"/>
      <c r="I12" s="26"/>
      <c r="J12" s="32"/>
      <c r="K12" s="26"/>
      <c r="L12" s="1"/>
      <c r="M12"/>
      <c r="N12"/>
    </row>
    <row r="13" spans="1:26" s="4" customFormat="1" ht="54.75" customHeight="1" thickBot="1" x14ac:dyDescent="0.3">
      <c r="A13" s="241" t="s">
        <v>645</v>
      </c>
      <c r="B13" s="242"/>
      <c r="C13" s="242"/>
      <c r="D13" s="242"/>
      <c r="E13" s="242"/>
      <c r="F13" s="242"/>
      <c r="G13" s="242"/>
      <c r="H13" s="242"/>
      <c r="I13" s="243"/>
      <c r="J13" s="33"/>
      <c r="K13" s="27"/>
      <c r="L13" s="241" t="s">
        <v>699</v>
      </c>
      <c r="M13" s="242"/>
      <c r="N13" s="242"/>
      <c r="O13" s="242"/>
      <c r="P13" s="242"/>
      <c r="Q13" s="242"/>
      <c r="R13" s="242"/>
      <c r="S13" s="243"/>
    </row>
    <row r="14" spans="1:26" s="4" customFormat="1" ht="54.75" customHeight="1" thickBot="1" x14ac:dyDescent="0.3">
      <c r="B14" s="29"/>
      <c r="C14" s="29"/>
      <c r="D14" s="29"/>
      <c r="E14" s="29"/>
      <c r="F14" s="29"/>
      <c r="G14" s="29"/>
      <c r="H14" s="27"/>
      <c r="I14" s="27"/>
      <c r="J14" s="33"/>
      <c r="K14" s="27"/>
      <c r="L14" s="29"/>
      <c r="M14" s="29"/>
      <c r="N14" s="29"/>
      <c r="O14" s="29"/>
      <c r="P14" s="29"/>
      <c r="Q14" s="28"/>
      <c r="R14" s="29"/>
      <c r="S14" s="29"/>
    </row>
    <row r="15" spans="1:26" ht="32.25" customHeight="1" thickBot="1" x14ac:dyDescent="0.3">
      <c r="A15" s="247" t="s">
        <v>606</v>
      </c>
      <c r="B15" s="248"/>
      <c r="C15" s="248"/>
      <c r="D15" s="248"/>
      <c r="E15" s="248"/>
      <c r="F15" s="248"/>
      <c r="G15" s="248"/>
      <c r="H15" s="248"/>
      <c r="I15" s="249"/>
      <c r="J15" s="31"/>
      <c r="K15" s="2"/>
      <c r="L15" s="247" t="s">
        <v>606</v>
      </c>
      <c r="M15" s="248"/>
      <c r="N15" s="248"/>
      <c r="O15" s="248"/>
      <c r="P15" s="248"/>
      <c r="Q15" s="248"/>
      <c r="R15" s="248"/>
      <c r="S15" s="249"/>
    </row>
    <row r="16" spans="1:26" s="3" customFormat="1" ht="32.25" customHeight="1" thickBot="1" x14ac:dyDescent="0.3">
      <c r="B16" s="2"/>
      <c r="C16" s="2"/>
      <c r="D16" s="2"/>
      <c r="E16" s="2"/>
      <c r="F16" s="2"/>
      <c r="G16" s="2"/>
      <c r="H16" s="2"/>
      <c r="I16" s="2"/>
      <c r="J16" s="31"/>
      <c r="K16" s="2"/>
      <c r="L16" s="2"/>
      <c r="M16" s="2"/>
      <c r="N16" s="2"/>
      <c r="O16" s="2"/>
      <c r="P16" s="2"/>
    </row>
    <row r="17" spans="1:19" ht="33.75" customHeight="1" thickBot="1" x14ac:dyDescent="0.3">
      <c r="A17" s="86" t="s">
        <v>615</v>
      </c>
      <c r="B17" s="87" t="s">
        <v>646</v>
      </c>
      <c r="C17" s="83"/>
      <c r="D17" s="86" t="s">
        <v>614</v>
      </c>
      <c r="E17" s="87" t="s">
        <v>647</v>
      </c>
      <c r="F17" s="51"/>
      <c r="H17" s="123"/>
      <c r="I17" s="121"/>
      <c r="J17" s="34"/>
      <c r="K17" s="22"/>
      <c r="L17" s="86" t="s">
        <v>614</v>
      </c>
      <c r="M17" s="87" t="s">
        <v>617</v>
      </c>
      <c r="N17" s="54"/>
      <c r="O17" s="93" t="s">
        <v>619</v>
      </c>
      <c r="P17" s="87" t="s">
        <v>617</v>
      </c>
      <c r="Q17" s="55"/>
      <c r="R17" s="86" t="s">
        <v>650</v>
      </c>
      <c r="S17" s="87" t="s">
        <v>617</v>
      </c>
    </row>
    <row r="18" spans="1:19" ht="30" customHeight="1" x14ac:dyDescent="0.25">
      <c r="A18" s="85" t="s">
        <v>8</v>
      </c>
      <c r="B18" s="92">
        <v>6</v>
      </c>
      <c r="C18" s="84"/>
      <c r="D18" s="96" t="s">
        <v>648</v>
      </c>
      <c r="E18" s="92">
        <v>8</v>
      </c>
      <c r="F18" s="51"/>
      <c r="H18" s="123"/>
      <c r="I18" s="122"/>
      <c r="J18" s="35"/>
      <c r="K18" s="25"/>
      <c r="L18" s="85" t="s">
        <v>8</v>
      </c>
      <c r="M18" s="109" t="s">
        <v>618</v>
      </c>
      <c r="N18" s="57"/>
      <c r="O18" s="106" t="s">
        <v>626</v>
      </c>
      <c r="P18" s="100">
        <v>1</v>
      </c>
      <c r="Q18" s="58"/>
      <c r="R18" s="88" t="s">
        <v>653</v>
      </c>
      <c r="S18" s="103">
        <v>0.25</v>
      </c>
    </row>
    <row r="19" spans="1:19" ht="30" customHeight="1" x14ac:dyDescent="0.25">
      <c r="A19" s="56" t="s">
        <v>337</v>
      </c>
      <c r="B19" s="52">
        <v>1</v>
      </c>
      <c r="C19" s="84"/>
      <c r="D19" s="97" t="s">
        <v>649</v>
      </c>
      <c r="E19" s="52">
        <v>10</v>
      </c>
      <c r="F19" s="51"/>
      <c r="H19" s="123"/>
      <c r="I19" s="122"/>
      <c r="J19" s="35"/>
      <c r="K19" s="25"/>
      <c r="L19" s="56" t="s">
        <v>624</v>
      </c>
      <c r="M19" s="110" t="s">
        <v>618</v>
      </c>
      <c r="N19" s="57"/>
      <c r="O19" s="107" t="s">
        <v>659</v>
      </c>
      <c r="P19" s="101">
        <v>0.75</v>
      </c>
      <c r="Q19" s="51"/>
      <c r="R19" s="80" t="s">
        <v>654</v>
      </c>
      <c r="S19" s="104">
        <v>0.5</v>
      </c>
    </row>
    <row r="20" spans="1:19" ht="30" customHeight="1" thickBot="1" x14ac:dyDescent="0.3">
      <c r="A20" s="56" t="s">
        <v>34</v>
      </c>
      <c r="B20" s="52">
        <v>2</v>
      </c>
      <c r="C20" s="84"/>
      <c r="D20" s="97" t="s">
        <v>676</v>
      </c>
      <c r="E20" s="52">
        <v>1</v>
      </c>
      <c r="F20" s="51"/>
      <c r="H20" s="123"/>
      <c r="I20" s="122"/>
      <c r="J20" s="35"/>
      <c r="K20" s="25"/>
      <c r="L20" s="60" t="s">
        <v>623</v>
      </c>
      <c r="M20" s="111" t="s">
        <v>625</v>
      </c>
      <c r="N20" s="57"/>
      <c r="O20" s="108" t="s">
        <v>627</v>
      </c>
      <c r="P20" s="102">
        <v>0.5</v>
      </c>
      <c r="Q20" s="51"/>
      <c r="R20" s="80" t="s">
        <v>655</v>
      </c>
      <c r="S20" s="104">
        <v>0.75</v>
      </c>
    </row>
    <row r="21" spans="1:19" ht="30" customHeight="1" thickBot="1" x14ac:dyDescent="0.3">
      <c r="A21" s="56" t="s">
        <v>109</v>
      </c>
      <c r="B21" s="52">
        <v>1</v>
      </c>
      <c r="C21" s="84"/>
      <c r="D21" s="97" t="s">
        <v>650</v>
      </c>
      <c r="E21" s="52">
        <v>8</v>
      </c>
      <c r="F21" s="51"/>
      <c r="H21" s="123"/>
      <c r="I21" s="122"/>
      <c r="J21" s="35"/>
      <c r="K21" s="25"/>
      <c r="L21" s="61" t="s">
        <v>611</v>
      </c>
      <c r="M21" s="112" t="s">
        <v>612</v>
      </c>
      <c r="N21" s="57"/>
      <c r="O21" s="51"/>
      <c r="P21" s="51"/>
      <c r="Q21" s="51"/>
      <c r="R21" s="81" t="s">
        <v>656</v>
      </c>
      <c r="S21" s="105">
        <v>1</v>
      </c>
    </row>
    <row r="22" spans="1:19" ht="30" customHeight="1" thickBot="1" x14ac:dyDescent="0.3">
      <c r="A22" s="60" t="s">
        <v>49</v>
      </c>
      <c r="B22" s="53">
        <v>1</v>
      </c>
      <c r="C22" s="84"/>
      <c r="D22" s="98" t="s">
        <v>609</v>
      </c>
      <c r="E22" s="53">
        <v>2.5</v>
      </c>
      <c r="F22" s="51"/>
      <c r="H22" s="123"/>
      <c r="I22" s="122"/>
      <c r="J22" s="35"/>
      <c r="K22" s="25"/>
      <c r="L22" s="63" t="s">
        <v>616</v>
      </c>
      <c r="M22" s="113" t="s">
        <v>677</v>
      </c>
      <c r="N22" s="57"/>
      <c r="O22" s="51"/>
      <c r="P22" s="51"/>
      <c r="Q22" s="51"/>
      <c r="R22" s="51"/>
      <c r="S22" s="51"/>
    </row>
    <row r="23" spans="1:19" ht="27.75" customHeight="1" thickBot="1" x14ac:dyDescent="0.3">
      <c r="B23" s="23"/>
      <c r="C23" s="23"/>
      <c r="F23" s="25"/>
      <c r="J23" s="36"/>
      <c r="L23" s="99" t="s">
        <v>621</v>
      </c>
      <c r="M23" s="114" t="s">
        <v>643</v>
      </c>
      <c r="N23" s="57"/>
      <c r="O23" s="51"/>
      <c r="P23" s="51"/>
      <c r="Q23" s="51"/>
      <c r="R23" s="51"/>
      <c r="S23" s="51"/>
    </row>
    <row r="24" spans="1:19" ht="31.5" customHeight="1" x14ac:dyDescent="0.25">
      <c r="J24" s="36"/>
      <c r="L24" s="250" t="s">
        <v>697</v>
      </c>
      <c r="M24" s="109" t="s">
        <v>629</v>
      </c>
      <c r="N24" s="51"/>
      <c r="O24" s="51"/>
      <c r="P24" s="51"/>
      <c r="Q24" s="51"/>
      <c r="R24" s="51"/>
      <c r="S24" s="51"/>
    </row>
    <row r="25" spans="1:19" ht="28.5" customHeight="1" thickBot="1" x14ac:dyDescent="0.3">
      <c r="J25" s="36"/>
      <c r="L25" s="251"/>
      <c r="M25" s="111" t="s">
        <v>622</v>
      </c>
      <c r="N25" s="51"/>
      <c r="O25" s="51"/>
      <c r="P25" s="51"/>
      <c r="Q25" s="51"/>
      <c r="R25" s="51"/>
      <c r="S25" s="51"/>
    </row>
  </sheetData>
  <mergeCells count="9">
    <mergeCell ref="A1:I1"/>
    <mergeCell ref="A3:I3"/>
    <mergeCell ref="A13:I13"/>
    <mergeCell ref="A15:I15"/>
    <mergeCell ref="L24:L25"/>
    <mergeCell ref="L13:S13"/>
    <mergeCell ref="L15:S15"/>
    <mergeCell ref="L1:S1"/>
    <mergeCell ref="L3:S3"/>
  </mergeCells>
  <pageMargins left="0.70866141732283472" right="0.70866141732283472" top="1.299212598425197" bottom="0.74803149606299213" header="0.31496062992125984" footer="0.31496062992125984"/>
  <pageSetup paperSize="9" scale="38" orientation="landscape" r:id="rId1"/>
  <headerFooter>
    <oddHeader>&amp;L&amp;"Arial,Normal"&amp;8&amp;G&amp;C&amp;"Arial,Gras"&amp;22
&amp;20Barème des AED rentrée 2022&amp;R&amp;"Arial,Normal"&amp;8 18/05/2022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283"/>
  <sheetViews>
    <sheetView tabSelected="1" zoomScale="80" zoomScaleNormal="80" zoomScaleSheetLayoutView="80" workbookViewId="0">
      <pane xSplit="10" ySplit="4" topLeftCell="K5" activePane="bottomRight" state="frozen"/>
      <selection pane="topRight" activeCell="I1" sqref="I1"/>
      <selection pane="bottomLeft" activeCell="A4" sqref="A4"/>
      <selection pane="bottomRight" activeCell="J22" sqref="J22"/>
    </sheetView>
  </sheetViews>
  <sheetFormatPr baseColWidth="10" defaultColWidth="11.42578125" defaultRowHeight="15" x14ac:dyDescent="0.25"/>
  <cols>
    <col min="1" max="1" width="11.42578125" style="16"/>
    <col min="2" max="2" width="11.42578125" style="16" hidden="1" customWidth="1"/>
    <col min="3" max="3" width="16.42578125" style="16" customWidth="1"/>
    <col min="4" max="7" width="11.42578125" style="16" customWidth="1"/>
    <col min="8" max="8" width="11.42578125" customWidth="1"/>
    <col min="9" max="9" width="34.42578125" style="16" customWidth="1"/>
    <col min="10" max="10" width="31.5703125" style="16" customWidth="1"/>
    <col min="11" max="17" width="11.42578125" style="17" customWidth="1"/>
    <col min="18" max="18" width="13.42578125" style="17" customWidth="1"/>
    <col min="19" max="20" width="11.42578125" style="17" customWidth="1"/>
    <col min="21" max="30" width="11.42578125" style="41" customWidth="1"/>
    <col min="31" max="31" width="11.42578125" style="17" customWidth="1"/>
    <col min="32" max="32" width="11.42578125" customWidth="1"/>
    <col min="33" max="33" width="13.28515625" style="47" customWidth="1"/>
    <col min="34" max="35" width="11.42578125" style="17" customWidth="1"/>
    <col min="36" max="36" width="13.5703125" style="47" customWidth="1"/>
    <col min="37" max="39" width="11.42578125" style="17"/>
    <col min="40" max="40" width="11.42578125" style="17" customWidth="1"/>
    <col min="41" max="16384" width="11.42578125" style="16"/>
  </cols>
  <sheetData>
    <row r="1" spans="1:40" ht="35.25" thickBot="1" x14ac:dyDescent="0.3">
      <c r="K1" s="244" t="s">
        <v>613</v>
      </c>
      <c r="L1" s="245"/>
      <c r="M1" s="245"/>
      <c r="N1" s="245"/>
      <c r="O1" s="245"/>
      <c r="P1" s="245"/>
      <c r="Q1" s="245"/>
      <c r="R1" s="245"/>
      <c r="S1" s="245"/>
      <c r="T1" s="246"/>
      <c r="U1" s="2"/>
      <c r="V1" s="252" t="s">
        <v>606</v>
      </c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4"/>
      <c r="AJ1" s="49"/>
      <c r="AK1" s="37"/>
      <c r="AL1" s="37"/>
      <c r="AM1" s="37"/>
      <c r="AN1" s="37"/>
    </row>
    <row r="2" spans="1:40" s="44" customFormat="1" ht="34.5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6"/>
      <c r="AH2" s="2"/>
      <c r="AI2" s="2"/>
      <c r="AJ2" s="49"/>
      <c r="AK2" s="148"/>
      <c r="AL2" s="148"/>
      <c r="AM2" s="37"/>
      <c r="AN2" s="37"/>
    </row>
    <row r="3" spans="1:40" x14ac:dyDescent="0.25">
      <c r="AK3" s="38"/>
      <c r="AL3" s="38"/>
      <c r="AM3" s="16"/>
    </row>
    <row r="4" spans="1:40" ht="70.5" customHeight="1" x14ac:dyDescent="0.25">
      <c r="A4" s="181" t="s">
        <v>0</v>
      </c>
      <c r="B4" s="182" t="s">
        <v>1</v>
      </c>
      <c r="C4" s="182" t="s">
        <v>2</v>
      </c>
      <c r="D4" s="182" t="s">
        <v>3</v>
      </c>
      <c r="E4" s="182" t="s">
        <v>700</v>
      </c>
      <c r="F4" s="182" t="s">
        <v>695</v>
      </c>
      <c r="G4" s="190" t="s">
        <v>4</v>
      </c>
      <c r="H4" s="182" t="s">
        <v>658</v>
      </c>
      <c r="I4" s="182" t="s">
        <v>5</v>
      </c>
      <c r="J4" s="182" t="s">
        <v>6</v>
      </c>
      <c r="K4" s="135" t="s">
        <v>679</v>
      </c>
      <c r="L4" s="136" t="s">
        <v>29</v>
      </c>
      <c r="M4" s="127" t="s">
        <v>42</v>
      </c>
      <c r="N4" s="130" t="s">
        <v>678</v>
      </c>
      <c r="O4" s="134" t="s">
        <v>4</v>
      </c>
      <c r="P4" s="132" t="s">
        <v>663</v>
      </c>
      <c r="Q4" s="132" t="s">
        <v>664</v>
      </c>
      <c r="R4" s="129" t="s">
        <v>651</v>
      </c>
      <c r="S4" s="129" t="s">
        <v>652</v>
      </c>
      <c r="T4" s="145" t="s">
        <v>681</v>
      </c>
      <c r="U4" s="39"/>
      <c r="V4" s="141" t="s">
        <v>680</v>
      </c>
      <c r="W4" s="138" t="s">
        <v>667</v>
      </c>
      <c r="X4" s="141" t="s">
        <v>682</v>
      </c>
      <c r="Y4" s="142" t="s">
        <v>609</v>
      </c>
      <c r="Z4" s="142" t="s">
        <v>683</v>
      </c>
      <c r="AA4" s="128" t="s">
        <v>607</v>
      </c>
      <c r="AB4" s="128" t="s">
        <v>608</v>
      </c>
      <c r="AC4" s="128" t="s">
        <v>628</v>
      </c>
      <c r="AD4" s="128" t="s">
        <v>672</v>
      </c>
      <c r="AE4" s="140" t="s">
        <v>650</v>
      </c>
      <c r="AF4" s="140" t="s">
        <v>673</v>
      </c>
      <c r="AG4" s="143" t="s">
        <v>684</v>
      </c>
      <c r="AH4" s="144" t="s">
        <v>685</v>
      </c>
      <c r="AI4" s="146" t="s">
        <v>674</v>
      </c>
      <c r="AJ4" s="147" t="s">
        <v>686</v>
      </c>
      <c r="AK4" s="152" t="s">
        <v>675</v>
      </c>
      <c r="AL4" s="152" t="s">
        <v>693</v>
      </c>
      <c r="AM4" s="139" t="s">
        <v>668</v>
      </c>
      <c r="AN4" s="152" t="s">
        <v>702</v>
      </c>
    </row>
    <row r="5" spans="1:40" ht="18" customHeight="1" x14ac:dyDescent="0.25">
      <c r="A5" s="10" t="s">
        <v>81</v>
      </c>
      <c r="B5" s="11" t="s">
        <v>33</v>
      </c>
      <c r="C5" s="12" t="s">
        <v>34</v>
      </c>
      <c r="D5" s="12" t="s">
        <v>9</v>
      </c>
      <c r="E5" s="12" t="s">
        <v>10</v>
      </c>
      <c r="F5" s="13"/>
      <c r="G5" s="191" t="s">
        <v>11</v>
      </c>
      <c r="H5" s="195"/>
      <c r="I5" s="125" t="s">
        <v>79</v>
      </c>
      <c r="J5" s="125" t="s">
        <v>80</v>
      </c>
      <c r="K5" s="186">
        <v>1</v>
      </c>
      <c r="L5" s="186">
        <v>0</v>
      </c>
      <c r="M5" s="186">
        <v>0</v>
      </c>
      <c r="N5" s="186">
        <v>0</v>
      </c>
      <c r="O5" s="186">
        <v>0</v>
      </c>
      <c r="P5" s="186">
        <v>0</v>
      </c>
      <c r="Q5" s="186">
        <v>0</v>
      </c>
      <c r="R5" s="209">
        <v>14666</v>
      </c>
      <c r="S5" s="186">
        <f t="shared" ref="S5" si="0">IF(R5&lt;1,0,IF(R5&lt;5000,0.5,IF(R5&lt;10000,1,IF(R5&lt;20000,2,4))))</f>
        <v>2</v>
      </c>
      <c r="T5" s="186">
        <f t="shared" ref="T5:T68" si="1">SUM(K5:Q5)+S5</f>
        <v>3</v>
      </c>
      <c r="U5" s="40"/>
      <c r="V5" s="197">
        <v>583</v>
      </c>
      <c r="W5" s="197">
        <v>0</v>
      </c>
      <c r="X5" s="45">
        <f>((V5-W5)/100)*0.5+(W5/200)*0.5</f>
        <v>2.915</v>
      </c>
      <c r="Y5" s="197">
        <v>291</v>
      </c>
      <c r="Z5" s="45">
        <f t="shared" ref="Z5:Z68" si="2">(Y5/175)*0.25</f>
        <v>0.4157142857142857</v>
      </c>
      <c r="AA5" s="197">
        <v>13</v>
      </c>
      <c r="AB5" s="197">
        <v>15</v>
      </c>
      <c r="AC5" s="197">
        <v>0</v>
      </c>
      <c r="AD5" s="45">
        <f t="shared" ref="AD5:AD68" si="3">((AA5+AB5)/30*0.5)+(AC5/30*0.25)</f>
        <v>0.46666666666666667</v>
      </c>
      <c r="AE5" s="197">
        <v>0</v>
      </c>
      <c r="AF5" s="45">
        <f t="shared" ref="AF5:AF68" si="4">IF(AE5&lt;1,0,IF(AE5&lt;33,0.25,IF(AE5&lt;65,0.5,IF(AE5&lt;97,0.75,1))))</f>
        <v>0</v>
      </c>
      <c r="AG5" s="199">
        <v>77.900000000000006</v>
      </c>
      <c r="AH5" s="45">
        <f t="shared" ref="AH5:AH68" si="5">IF(AG5&gt;109.9,0,IF(AG5&gt;90,0.5,IF(AG5&gt;70,0.75,1)))</f>
        <v>0.75</v>
      </c>
      <c r="AI5" s="186">
        <f t="shared" ref="AI5:AI68" si="6">X5+Z5+AD5+AF5+AH5</f>
        <v>4.5473809523809523</v>
      </c>
      <c r="AJ5" s="200">
        <f t="shared" ref="AJ5:AJ68" si="7">AI5/$AI$275*$T$282</f>
        <v>3.9848208984726443</v>
      </c>
      <c r="AK5" s="174">
        <f t="shared" ref="AK5:AK68" si="8">AJ5+T5</f>
        <v>6.9848208984726448</v>
      </c>
      <c r="AL5" s="174">
        <f t="shared" ref="AL5:AL68" si="9">MROUND(AK5*100,25)/100</f>
        <v>7</v>
      </c>
      <c r="AM5" s="174"/>
      <c r="AN5" s="239"/>
    </row>
    <row r="6" spans="1:40" ht="18" customHeight="1" x14ac:dyDescent="0.25">
      <c r="A6" s="10" t="s">
        <v>78</v>
      </c>
      <c r="B6" s="11" t="s">
        <v>33</v>
      </c>
      <c r="C6" s="12" t="s">
        <v>49</v>
      </c>
      <c r="D6" s="12" t="s">
        <v>9</v>
      </c>
      <c r="E6" s="12" t="s">
        <v>10</v>
      </c>
      <c r="F6" s="13"/>
      <c r="G6" s="191" t="s">
        <v>35</v>
      </c>
      <c r="H6" s="195"/>
      <c r="I6" s="125" t="s">
        <v>79</v>
      </c>
      <c r="J6" s="125" t="s">
        <v>80</v>
      </c>
      <c r="K6" s="186">
        <v>1</v>
      </c>
      <c r="L6" s="186">
        <v>0</v>
      </c>
      <c r="M6" s="186">
        <v>0</v>
      </c>
      <c r="N6" s="186">
        <v>0</v>
      </c>
      <c r="O6" s="186">
        <v>2</v>
      </c>
      <c r="P6" s="186">
        <v>0</v>
      </c>
      <c r="Q6" s="186">
        <v>0</v>
      </c>
      <c r="R6" s="209">
        <v>31680</v>
      </c>
      <c r="S6" s="186">
        <v>2</v>
      </c>
      <c r="T6" s="186">
        <f t="shared" si="1"/>
        <v>5</v>
      </c>
      <c r="U6" s="40"/>
      <c r="V6" s="197">
        <v>1385</v>
      </c>
      <c r="W6" s="197">
        <v>170</v>
      </c>
      <c r="X6" s="45">
        <f>((V6-W6)/150)*0.5+(W6/200)*0.5</f>
        <v>4.4749999999999996</v>
      </c>
      <c r="Y6" s="197">
        <v>1036</v>
      </c>
      <c r="Z6" s="45">
        <f t="shared" si="2"/>
        <v>1.48</v>
      </c>
      <c r="AA6" s="197">
        <v>37</v>
      </c>
      <c r="AB6" s="197">
        <v>25</v>
      </c>
      <c r="AC6" s="197">
        <v>0</v>
      </c>
      <c r="AD6" s="45">
        <f t="shared" si="3"/>
        <v>1.0333333333333334</v>
      </c>
      <c r="AE6" s="197">
        <v>0</v>
      </c>
      <c r="AF6" s="45">
        <f t="shared" si="4"/>
        <v>0</v>
      </c>
      <c r="AG6" s="199">
        <v>101</v>
      </c>
      <c r="AH6" s="45">
        <f t="shared" si="5"/>
        <v>0.5</v>
      </c>
      <c r="AI6" s="186">
        <f t="shared" si="6"/>
        <v>7.4883333333333333</v>
      </c>
      <c r="AJ6" s="200">
        <f t="shared" si="7"/>
        <v>6.561945760399138</v>
      </c>
      <c r="AK6" s="174">
        <f t="shared" si="8"/>
        <v>11.561945760399137</v>
      </c>
      <c r="AL6" s="174">
        <f t="shared" si="9"/>
        <v>11.5</v>
      </c>
      <c r="AM6" s="174">
        <v>22</v>
      </c>
      <c r="AN6" s="239">
        <f>AM6-(AL6+AL5)</f>
        <v>3.5</v>
      </c>
    </row>
    <row r="7" spans="1:40" ht="18" customHeight="1" x14ac:dyDescent="0.25">
      <c r="A7" s="5" t="s">
        <v>170</v>
      </c>
      <c r="B7" s="6" t="s">
        <v>8</v>
      </c>
      <c r="C7" s="7" t="s">
        <v>8</v>
      </c>
      <c r="D7" s="7" t="s">
        <v>9</v>
      </c>
      <c r="E7" s="137" t="s">
        <v>29</v>
      </c>
      <c r="F7" s="8"/>
      <c r="G7" s="192" t="s">
        <v>11</v>
      </c>
      <c r="H7" s="194" t="s">
        <v>35</v>
      </c>
      <c r="I7" s="124" t="s">
        <v>171</v>
      </c>
      <c r="J7" s="124" t="s">
        <v>80</v>
      </c>
      <c r="K7" s="185">
        <v>1</v>
      </c>
      <c r="L7" s="9">
        <v>1</v>
      </c>
      <c r="M7" s="185">
        <v>0</v>
      </c>
      <c r="N7" s="9">
        <v>0</v>
      </c>
      <c r="O7" s="9">
        <v>0</v>
      </c>
      <c r="P7" s="185">
        <v>0</v>
      </c>
      <c r="Q7" s="185">
        <v>0.5</v>
      </c>
      <c r="R7" s="210">
        <v>6959</v>
      </c>
      <c r="S7" s="185">
        <v>0.5</v>
      </c>
      <c r="T7" s="185">
        <f t="shared" si="1"/>
        <v>3</v>
      </c>
      <c r="U7" s="40"/>
      <c r="V7" s="156">
        <v>687</v>
      </c>
      <c r="W7" s="157">
        <v>0</v>
      </c>
      <c r="X7" s="45">
        <f t="shared" ref="X7:X14" si="10">((V7-W7)/100)*0.5+(W7/200)*0.5</f>
        <v>3.4350000000000001</v>
      </c>
      <c r="Y7" s="156">
        <v>467</v>
      </c>
      <c r="Z7" s="45">
        <f t="shared" si="2"/>
        <v>0.66714285714285715</v>
      </c>
      <c r="AA7" s="157">
        <v>0</v>
      </c>
      <c r="AB7" s="157">
        <v>0</v>
      </c>
      <c r="AC7" s="157">
        <v>0</v>
      </c>
      <c r="AD7" s="45">
        <f t="shared" si="3"/>
        <v>0</v>
      </c>
      <c r="AE7" s="157">
        <v>64</v>
      </c>
      <c r="AF7" s="45">
        <f t="shared" si="4"/>
        <v>0.5</v>
      </c>
      <c r="AG7" s="160">
        <v>91.3</v>
      </c>
      <c r="AH7" s="45">
        <f t="shared" si="5"/>
        <v>0.5</v>
      </c>
      <c r="AI7" s="185">
        <f t="shared" si="6"/>
        <v>5.1021428571428569</v>
      </c>
      <c r="AJ7" s="48">
        <f t="shared" si="7"/>
        <v>4.4709527741436883</v>
      </c>
      <c r="AK7" s="175">
        <f t="shared" si="8"/>
        <v>7.4709527741436883</v>
      </c>
      <c r="AL7" s="176">
        <f t="shared" si="9"/>
        <v>7.5</v>
      </c>
      <c r="AM7" s="176">
        <v>7</v>
      </c>
      <c r="AN7" s="240">
        <f t="shared" ref="AN7:AN14" si="11">AM7-AL7</f>
        <v>-0.5</v>
      </c>
    </row>
    <row r="8" spans="1:40" ht="18" customHeight="1" x14ac:dyDescent="0.25">
      <c r="A8" s="5" t="s">
        <v>530</v>
      </c>
      <c r="B8" s="6" t="s">
        <v>8</v>
      </c>
      <c r="C8" s="7" t="s">
        <v>8</v>
      </c>
      <c r="D8" s="7" t="s">
        <v>9</v>
      </c>
      <c r="E8" s="7" t="s">
        <v>10</v>
      </c>
      <c r="F8" s="8"/>
      <c r="G8" s="192" t="s">
        <v>11</v>
      </c>
      <c r="H8" s="193"/>
      <c r="I8" s="124" t="s">
        <v>531</v>
      </c>
      <c r="J8" s="124" t="s">
        <v>80</v>
      </c>
      <c r="K8" s="185">
        <v>1</v>
      </c>
      <c r="L8" s="185">
        <v>0</v>
      </c>
      <c r="M8" s="185">
        <v>0</v>
      </c>
      <c r="N8" s="9">
        <v>0</v>
      </c>
      <c r="O8" s="9">
        <v>0</v>
      </c>
      <c r="P8" s="185">
        <v>0</v>
      </c>
      <c r="Q8" s="185">
        <v>0</v>
      </c>
      <c r="R8" s="210">
        <v>12201</v>
      </c>
      <c r="S8" s="185">
        <v>1</v>
      </c>
      <c r="T8" s="185">
        <f t="shared" si="1"/>
        <v>2</v>
      </c>
      <c r="U8" s="40"/>
      <c r="V8" s="156">
        <v>736</v>
      </c>
      <c r="W8" s="157">
        <v>0</v>
      </c>
      <c r="X8" s="45">
        <f t="shared" si="10"/>
        <v>3.68</v>
      </c>
      <c r="Y8" s="156">
        <v>467</v>
      </c>
      <c r="Z8" s="45">
        <f t="shared" si="2"/>
        <v>0.66714285714285715</v>
      </c>
      <c r="AA8" s="157">
        <v>0</v>
      </c>
      <c r="AB8" s="157">
        <v>0</v>
      </c>
      <c r="AC8" s="157">
        <v>0</v>
      </c>
      <c r="AD8" s="45">
        <f t="shared" si="3"/>
        <v>0</v>
      </c>
      <c r="AE8" s="157">
        <v>60</v>
      </c>
      <c r="AF8" s="45">
        <f t="shared" si="4"/>
        <v>0.5</v>
      </c>
      <c r="AG8" s="160">
        <v>93.3</v>
      </c>
      <c r="AH8" s="45">
        <f t="shared" si="5"/>
        <v>0.5</v>
      </c>
      <c r="AI8" s="185">
        <f t="shared" si="6"/>
        <v>5.347142857142857</v>
      </c>
      <c r="AJ8" s="48">
        <f t="shared" si="7"/>
        <v>4.6856436325408994</v>
      </c>
      <c r="AK8" s="175">
        <f t="shared" si="8"/>
        <v>6.6856436325408994</v>
      </c>
      <c r="AL8" s="176">
        <f t="shared" si="9"/>
        <v>6.75</v>
      </c>
      <c r="AM8" s="176">
        <v>6.5</v>
      </c>
      <c r="AN8" s="240">
        <f t="shared" si="11"/>
        <v>-0.25</v>
      </c>
    </row>
    <row r="9" spans="1:40" ht="18" customHeight="1" x14ac:dyDescent="0.25">
      <c r="A9" s="5" t="s">
        <v>211</v>
      </c>
      <c r="B9" s="6" t="s">
        <v>8</v>
      </c>
      <c r="C9" s="7" t="s">
        <v>8</v>
      </c>
      <c r="D9" s="7" t="s">
        <v>9</v>
      </c>
      <c r="E9" s="7" t="s">
        <v>10</v>
      </c>
      <c r="F9" s="8"/>
      <c r="G9" s="192" t="s">
        <v>11</v>
      </c>
      <c r="H9" s="193"/>
      <c r="I9" s="124" t="s">
        <v>212</v>
      </c>
      <c r="J9" s="124" t="s">
        <v>213</v>
      </c>
      <c r="K9" s="185">
        <v>1</v>
      </c>
      <c r="L9" s="185">
        <v>0</v>
      </c>
      <c r="M9" s="185">
        <v>0</v>
      </c>
      <c r="N9" s="9">
        <v>0</v>
      </c>
      <c r="O9" s="9">
        <v>0</v>
      </c>
      <c r="P9" s="185">
        <v>0</v>
      </c>
      <c r="Q9" s="185">
        <v>0</v>
      </c>
      <c r="R9" s="210">
        <v>3258</v>
      </c>
      <c r="S9" s="208">
        <v>0.5</v>
      </c>
      <c r="T9" s="185">
        <f t="shared" si="1"/>
        <v>1.5</v>
      </c>
      <c r="U9" s="40"/>
      <c r="V9" s="156">
        <v>290</v>
      </c>
      <c r="W9" s="157">
        <v>0</v>
      </c>
      <c r="X9" s="45">
        <f t="shared" si="10"/>
        <v>1.45</v>
      </c>
      <c r="Y9" s="156">
        <v>278</v>
      </c>
      <c r="Z9" s="45">
        <f t="shared" si="2"/>
        <v>0.39714285714285713</v>
      </c>
      <c r="AA9" s="157">
        <v>0</v>
      </c>
      <c r="AB9" s="157">
        <v>0</v>
      </c>
      <c r="AC9" s="157">
        <v>0</v>
      </c>
      <c r="AD9" s="45">
        <f t="shared" si="3"/>
        <v>0</v>
      </c>
      <c r="AE9" s="157">
        <v>0</v>
      </c>
      <c r="AF9" s="45">
        <f t="shared" si="4"/>
        <v>0</v>
      </c>
      <c r="AG9" s="160">
        <v>101.7</v>
      </c>
      <c r="AH9" s="45">
        <f t="shared" si="5"/>
        <v>0.5</v>
      </c>
      <c r="AI9" s="185">
        <f t="shared" si="6"/>
        <v>2.347142857142857</v>
      </c>
      <c r="AJ9" s="48">
        <f t="shared" si="7"/>
        <v>2.056775978697488</v>
      </c>
      <c r="AK9" s="175">
        <f t="shared" si="8"/>
        <v>3.556775978697488</v>
      </c>
      <c r="AL9" s="176">
        <f t="shared" si="9"/>
        <v>3.5</v>
      </c>
      <c r="AM9" s="176">
        <v>2.5</v>
      </c>
      <c r="AN9" s="240">
        <f t="shared" si="11"/>
        <v>-1</v>
      </c>
    </row>
    <row r="10" spans="1:40" ht="24.75" customHeight="1" x14ac:dyDescent="0.25">
      <c r="A10" s="5" t="s">
        <v>17</v>
      </c>
      <c r="B10" s="6" t="s">
        <v>8</v>
      </c>
      <c r="C10" s="7" t="s">
        <v>8</v>
      </c>
      <c r="D10" s="7" t="s">
        <v>9</v>
      </c>
      <c r="E10" s="7" t="s">
        <v>10</v>
      </c>
      <c r="F10" s="8"/>
      <c r="G10" s="192" t="s">
        <v>11</v>
      </c>
      <c r="H10" s="193"/>
      <c r="I10" s="124" t="s">
        <v>18</v>
      </c>
      <c r="J10" s="124" t="s">
        <v>19</v>
      </c>
      <c r="K10" s="185">
        <v>1</v>
      </c>
      <c r="L10" s="185">
        <v>0</v>
      </c>
      <c r="M10" s="185">
        <v>0</v>
      </c>
      <c r="N10" s="9">
        <v>0</v>
      </c>
      <c r="O10" s="9">
        <v>0</v>
      </c>
      <c r="P10" s="185">
        <v>0</v>
      </c>
      <c r="Q10" s="185">
        <v>0</v>
      </c>
      <c r="R10" s="210">
        <v>3291</v>
      </c>
      <c r="S10" s="208">
        <v>0.5</v>
      </c>
      <c r="T10" s="185">
        <f t="shared" si="1"/>
        <v>1.5</v>
      </c>
      <c r="U10" s="40"/>
      <c r="V10" s="159">
        <v>345</v>
      </c>
      <c r="W10" s="157">
        <v>0</v>
      </c>
      <c r="X10" s="45">
        <f t="shared" si="10"/>
        <v>1.7250000000000001</v>
      </c>
      <c r="Y10" s="159">
        <v>299</v>
      </c>
      <c r="Z10" s="45">
        <f t="shared" si="2"/>
        <v>0.42714285714285716</v>
      </c>
      <c r="AA10" s="157">
        <v>0</v>
      </c>
      <c r="AB10" s="157">
        <v>0</v>
      </c>
      <c r="AC10" s="157">
        <v>0</v>
      </c>
      <c r="AD10" s="45">
        <f t="shared" si="3"/>
        <v>0</v>
      </c>
      <c r="AE10" s="157">
        <v>0</v>
      </c>
      <c r="AF10" s="45">
        <f t="shared" si="4"/>
        <v>0</v>
      </c>
      <c r="AG10" s="160">
        <v>97.2</v>
      </c>
      <c r="AH10" s="45">
        <f t="shared" si="5"/>
        <v>0.5</v>
      </c>
      <c r="AI10" s="185">
        <f t="shared" si="6"/>
        <v>2.6521428571428571</v>
      </c>
      <c r="AJ10" s="48">
        <f t="shared" si="7"/>
        <v>2.3240441901715685</v>
      </c>
      <c r="AK10" s="175">
        <f t="shared" si="8"/>
        <v>3.8240441901715685</v>
      </c>
      <c r="AL10" s="176">
        <f t="shared" si="9"/>
        <v>3.75</v>
      </c>
      <c r="AM10" s="176">
        <v>3.5</v>
      </c>
      <c r="AN10" s="240">
        <f t="shared" si="11"/>
        <v>-0.25</v>
      </c>
    </row>
    <row r="11" spans="1:40" ht="18" customHeight="1" x14ac:dyDescent="0.25">
      <c r="A11" s="5" t="s">
        <v>603</v>
      </c>
      <c r="B11" s="6" t="s">
        <v>8</v>
      </c>
      <c r="C11" s="7" t="s">
        <v>8</v>
      </c>
      <c r="D11" s="7" t="s">
        <v>9</v>
      </c>
      <c r="E11" s="7" t="s">
        <v>10</v>
      </c>
      <c r="F11" s="8"/>
      <c r="G11" s="192" t="s">
        <v>11</v>
      </c>
      <c r="H11" s="193"/>
      <c r="I11" s="124" t="s">
        <v>604</v>
      </c>
      <c r="J11" s="124" t="s">
        <v>605</v>
      </c>
      <c r="K11" s="185">
        <v>1</v>
      </c>
      <c r="L11" s="185">
        <v>0</v>
      </c>
      <c r="M11" s="185">
        <v>0</v>
      </c>
      <c r="N11" s="9">
        <v>0</v>
      </c>
      <c r="O11" s="9">
        <v>0</v>
      </c>
      <c r="P11" s="185">
        <v>0</v>
      </c>
      <c r="Q11" s="185">
        <v>0</v>
      </c>
      <c r="R11" s="210">
        <v>4763</v>
      </c>
      <c r="S11" s="208">
        <v>0.5</v>
      </c>
      <c r="T11" s="185">
        <f t="shared" si="1"/>
        <v>1.5</v>
      </c>
      <c r="U11" s="40"/>
      <c r="V11" s="159">
        <v>453</v>
      </c>
      <c r="W11" s="157">
        <v>0</v>
      </c>
      <c r="X11" s="45">
        <f t="shared" si="10"/>
        <v>2.2650000000000001</v>
      </c>
      <c r="Y11" s="159">
        <v>424</v>
      </c>
      <c r="Z11" s="45">
        <f t="shared" si="2"/>
        <v>0.60571428571428576</v>
      </c>
      <c r="AA11" s="157">
        <v>0</v>
      </c>
      <c r="AB11" s="157">
        <v>0</v>
      </c>
      <c r="AC11" s="157">
        <v>0</v>
      </c>
      <c r="AD11" s="45">
        <f t="shared" si="3"/>
        <v>0</v>
      </c>
      <c r="AE11" s="157">
        <v>0</v>
      </c>
      <c r="AF11" s="45">
        <f t="shared" si="4"/>
        <v>0</v>
      </c>
      <c r="AG11" s="160">
        <v>109.6</v>
      </c>
      <c r="AH11" s="45">
        <f t="shared" si="5"/>
        <v>0.5</v>
      </c>
      <c r="AI11" s="185">
        <f t="shared" si="6"/>
        <v>3.370714285714286</v>
      </c>
      <c r="AJ11" s="48">
        <f t="shared" si="7"/>
        <v>2.9537205853540622</v>
      </c>
      <c r="AK11" s="175">
        <f t="shared" si="8"/>
        <v>4.4537205853540627</v>
      </c>
      <c r="AL11" s="176">
        <f t="shared" si="9"/>
        <v>4.5</v>
      </c>
      <c r="AM11" s="176">
        <v>4</v>
      </c>
      <c r="AN11" s="240">
        <f t="shared" si="11"/>
        <v>-0.5</v>
      </c>
    </row>
    <row r="12" spans="1:40" ht="18" customHeight="1" x14ac:dyDescent="0.25">
      <c r="A12" s="5" t="s">
        <v>205</v>
      </c>
      <c r="B12" s="6" t="s">
        <v>8</v>
      </c>
      <c r="C12" s="7" t="s">
        <v>8</v>
      </c>
      <c r="D12" s="7" t="s">
        <v>9</v>
      </c>
      <c r="E12" s="7" t="s">
        <v>10</v>
      </c>
      <c r="F12" s="8"/>
      <c r="G12" s="192" t="s">
        <v>11</v>
      </c>
      <c r="H12" s="193"/>
      <c r="I12" s="124" t="s">
        <v>206</v>
      </c>
      <c r="J12" s="124" t="s">
        <v>207</v>
      </c>
      <c r="K12" s="185">
        <v>1</v>
      </c>
      <c r="L12" s="185">
        <v>0</v>
      </c>
      <c r="M12" s="185">
        <v>0</v>
      </c>
      <c r="N12" s="9">
        <v>0</v>
      </c>
      <c r="O12" s="9">
        <v>0</v>
      </c>
      <c r="P12" s="185">
        <v>0</v>
      </c>
      <c r="Q12" s="185">
        <v>0</v>
      </c>
      <c r="R12" s="210">
        <v>5871</v>
      </c>
      <c r="S12" s="208">
        <v>0.5</v>
      </c>
      <c r="T12" s="185">
        <f t="shared" si="1"/>
        <v>1.5</v>
      </c>
      <c r="U12" s="40"/>
      <c r="V12" s="156">
        <v>532</v>
      </c>
      <c r="W12" s="157">
        <v>0</v>
      </c>
      <c r="X12" s="45">
        <f t="shared" si="10"/>
        <v>2.66</v>
      </c>
      <c r="Y12" s="156">
        <v>442</v>
      </c>
      <c r="Z12" s="45">
        <f t="shared" si="2"/>
        <v>0.63142857142857145</v>
      </c>
      <c r="AA12" s="157">
        <v>0</v>
      </c>
      <c r="AB12" s="157">
        <v>0</v>
      </c>
      <c r="AC12" s="157">
        <v>0</v>
      </c>
      <c r="AD12" s="45">
        <f t="shared" si="3"/>
        <v>0</v>
      </c>
      <c r="AE12" s="157">
        <v>0</v>
      </c>
      <c r="AF12" s="45">
        <f t="shared" si="4"/>
        <v>0</v>
      </c>
      <c r="AG12" s="160">
        <v>102.5</v>
      </c>
      <c r="AH12" s="45">
        <f t="shared" si="5"/>
        <v>0.5</v>
      </c>
      <c r="AI12" s="185">
        <f t="shared" si="6"/>
        <v>3.7914285714285718</v>
      </c>
      <c r="AJ12" s="48">
        <f t="shared" si="7"/>
        <v>3.3223879777621024</v>
      </c>
      <c r="AK12" s="175">
        <f t="shared" si="8"/>
        <v>4.8223879777621024</v>
      </c>
      <c r="AL12" s="176">
        <f t="shared" si="9"/>
        <v>4.75</v>
      </c>
      <c r="AM12" s="176">
        <v>4.5</v>
      </c>
      <c r="AN12" s="240">
        <f t="shared" si="11"/>
        <v>-0.25</v>
      </c>
    </row>
    <row r="13" spans="1:40" ht="18" customHeight="1" x14ac:dyDescent="0.25">
      <c r="A13" s="5" t="s">
        <v>264</v>
      </c>
      <c r="B13" s="6" t="s">
        <v>8</v>
      </c>
      <c r="C13" s="7" t="s">
        <v>8</v>
      </c>
      <c r="D13" s="7" t="s">
        <v>9</v>
      </c>
      <c r="E13" s="7" t="s">
        <v>10</v>
      </c>
      <c r="F13" s="8"/>
      <c r="G13" s="192" t="s">
        <v>11</v>
      </c>
      <c r="H13" s="193"/>
      <c r="I13" s="124" t="s">
        <v>265</v>
      </c>
      <c r="J13" s="124" t="s">
        <v>266</v>
      </c>
      <c r="K13" s="185">
        <v>1</v>
      </c>
      <c r="L13" s="185">
        <v>0</v>
      </c>
      <c r="M13" s="185">
        <v>0</v>
      </c>
      <c r="N13" s="9">
        <v>0</v>
      </c>
      <c r="O13" s="9">
        <v>0</v>
      </c>
      <c r="P13" s="185">
        <v>0</v>
      </c>
      <c r="Q13" s="185">
        <v>0</v>
      </c>
      <c r="R13" s="210">
        <v>4520</v>
      </c>
      <c r="S13" s="208">
        <v>0.5</v>
      </c>
      <c r="T13" s="185">
        <f t="shared" si="1"/>
        <v>1.5</v>
      </c>
      <c r="U13" s="40"/>
      <c r="V13" s="156">
        <v>337</v>
      </c>
      <c r="W13" s="157">
        <v>0</v>
      </c>
      <c r="X13" s="45">
        <f t="shared" si="10"/>
        <v>1.6850000000000001</v>
      </c>
      <c r="Y13" s="156">
        <v>260</v>
      </c>
      <c r="Z13" s="45">
        <f t="shared" si="2"/>
        <v>0.37142857142857144</v>
      </c>
      <c r="AA13" s="157">
        <v>0</v>
      </c>
      <c r="AB13" s="157">
        <v>0</v>
      </c>
      <c r="AC13" s="157">
        <v>0</v>
      </c>
      <c r="AD13" s="45">
        <f t="shared" si="3"/>
        <v>0</v>
      </c>
      <c r="AE13" s="157">
        <v>65</v>
      </c>
      <c r="AF13" s="45">
        <f t="shared" si="4"/>
        <v>0.75</v>
      </c>
      <c r="AG13" s="160">
        <v>90</v>
      </c>
      <c r="AH13" s="45">
        <f t="shared" si="5"/>
        <v>0.75</v>
      </c>
      <c r="AI13" s="185">
        <f t="shared" si="6"/>
        <v>3.5564285714285715</v>
      </c>
      <c r="AJ13" s="48">
        <f t="shared" si="7"/>
        <v>3.1164600115443681</v>
      </c>
      <c r="AK13" s="175">
        <f t="shared" si="8"/>
        <v>4.6164600115443681</v>
      </c>
      <c r="AL13" s="176">
        <f t="shared" si="9"/>
        <v>4.5</v>
      </c>
      <c r="AM13" s="176">
        <v>3.5</v>
      </c>
      <c r="AN13" s="240">
        <f t="shared" si="11"/>
        <v>-1</v>
      </c>
    </row>
    <row r="14" spans="1:40" ht="18" customHeight="1" x14ac:dyDescent="0.25">
      <c r="A14" s="5" t="s">
        <v>374</v>
      </c>
      <c r="B14" s="6" t="s">
        <v>8</v>
      </c>
      <c r="C14" s="7" t="s">
        <v>8</v>
      </c>
      <c r="D14" s="7" t="s">
        <v>9</v>
      </c>
      <c r="E14" s="7" t="s">
        <v>10</v>
      </c>
      <c r="F14" s="8"/>
      <c r="G14" s="192" t="s">
        <v>11</v>
      </c>
      <c r="H14" s="193"/>
      <c r="I14" s="124" t="s">
        <v>369</v>
      </c>
      <c r="J14" s="124" t="s">
        <v>375</v>
      </c>
      <c r="K14" s="185">
        <v>1</v>
      </c>
      <c r="L14" s="185">
        <v>0</v>
      </c>
      <c r="M14" s="185">
        <v>0</v>
      </c>
      <c r="N14" s="9">
        <v>0</v>
      </c>
      <c r="O14" s="9">
        <v>0</v>
      </c>
      <c r="P14" s="185">
        <v>0</v>
      </c>
      <c r="Q14" s="185">
        <v>0</v>
      </c>
      <c r="R14" s="210">
        <v>6229</v>
      </c>
      <c r="S14" s="208">
        <v>0.5</v>
      </c>
      <c r="T14" s="185">
        <f t="shared" si="1"/>
        <v>1.5</v>
      </c>
      <c r="U14" s="40"/>
      <c r="V14" s="156">
        <v>343</v>
      </c>
      <c r="W14" s="157">
        <v>0</v>
      </c>
      <c r="X14" s="45">
        <f t="shared" si="10"/>
        <v>1.7150000000000001</v>
      </c>
      <c r="Y14" s="156">
        <v>233</v>
      </c>
      <c r="Z14" s="45">
        <f t="shared" si="2"/>
        <v>0.33285714285714285</v>
      </c>
      <c r="AA14" s="157">
        <v>0</v>
      </c>
      <c r="AB14" s="157">
        <v>0</v>
      </c>
      <c r="AC14" s="157">
        <v>0</v>
      </c>
      <c r="AD14" s="45">
        <f t="shared" si="3"/>
        <v>0</v>
      </c>
      <c r="AE14" s="157">
        <v>57</v>
      </c>
      <c r="AF14" s="45">
        <f t="shared" si="4"/>
        <v>0.5</v>
      </c>
      <c r="AG14" s="160">
        <v>86.6</v>
      </c>
      <c r="AH14" s="45">
        <f t="shared" si="5"/>
        <v>0.75</v>
      </c>
      <c r="AI14" s="185">
        <f t="shared" si="6"/>
        <v>3.297857142857143</v>
      </c>
      <c r="AJ14" s="48">
        <f t="shared" si="7"/>
        <v>2.8898766566178646</v>
      </c>
      <c r="AK14" s="175">
        <f t="shared" si="8"/>
        <v>4.3898766566178651</v>
      </c>
      <c r="AL14" s="176">
        <f t="shared" si="9"/>
        <v>4.5</v>
      </c>
      <c r="AM14" s="176">
        <v>3.5</v>
      </c>
      <c r="AN14" s="240">
        <f t="shared" si="11"/>
        <v>-1</v>
      </c>
    </row>
    <row r="15" spans="1:40" ht="18" customHeight="1" x14ac:dyDescent="0.25">
      <c r="A15" s="10" t="s">
        <v>444</v>
      </c>
      <c r="B15" s="6" t="s">
        <v>33</v>
      </c>
      <c r="C15" s="12" t="s">
        <v>109</v>
      </c>
      <c r="D15" s="12" t="s">
        <v>9</v>
      </c>
      <c r="E15" s="12" t="s">
        <v>10</v>
      </c>
      <c r="F15" s="13"/>
      <c r="G15" s="191" t="s">
        <v>35</v>
      </c>
      <c r="H15" s="195"/>
      <c r="I15" s="125" t="s">
        <v>445</v>
      </c>
      <c r="J15" s="125" t="s">
        <v>375</v>
      </c>
      <c r="K15" s="186">
        <v>1</v>
      </c>
      <c r="L15" s="186">
        <v>0</v>
      </c>
      <c r="M15" s="186">
        <v>0</v>
      </c>
      <c r="N15" s="186">
        <v>0</v>
      </c>
      <c r="O15" s="186">
        <v>2</v>
      </c>
      <c r="P15" s="186">
        <v>0</v>
      </c>
      <c r="Q15" s="186">
        <v>0</v>
      </c>
      <c r="R15" s="209">
        <v>23749</v>
      </c>
      <c r="S15" s="207">
        <v>1</v>
      </c>
      <c r="T15" s="186">
        <f t="shared" si="1"/>
        <v>4</v>
      </c>
      <c r="U15" s="40"/>
      <c r="V15" s="197">
        <f>494+66</f>
        <v>560</v>
      </c>
      <c r="W15" s="197">
        <v>66</v>
      </c>
      <c r="X15" s="45">
        <f>((V15-W15)/150)*0.5+(W15/200)*0.5</f>
        <v>1.8116666666666668</v>
      </c>
      <c r="Y15" s="197">
        <v>546</v>
      </c>
      <c r="Z15" s="45">
        <f t="shared" si="2"/>
        <v>0.78</v>
      </c>
      <c r="AA15" s="197">
        <v>15</v>
      </c>
      <c r="AB15" s="197">
        <v>14</v>
      </c>
      <c r="AC15" s="197">
        <v>60</v>
      </c>
      <c r="AD15" s="45">
        <f t="shared" si="3"/>
        <v>0.98333333333333339</v>
      </c>
      <c r="AE15" s="197">
        <v>0</v>
      </c>
      <c r="AF15" s="45">
        <f t="shared" si="4"/>
        <v>0</v>
      </c>
      <c r="AG15" s="199">
        <v>106.9</v>
      </c>
      <c r="AH15" s="45">
        <f t="shared" si="5"/>
        <v>0.5</v>
      </c>
      <c r="AI15" s="186">
        <f t="shared" si="6"/>
        <v>4.0750000000000002</v>
      </c>
      <c r="AJ15" s="200">
        <f t="shared" si="7"/>
        <v>3.5708785631373012</v>
      </c>
      <c r="AK15" s="174">
        <f t="shared" si="8"/>
        <v>7.5708785631373008</v>
      </c>
      <c r="AL15" s="174">
        <f t="shared" si="9"/>
        <v>7.5</v>
      </c>
      <c r="AM15" s="174">
        <v>10.5</v>
      </c>
      <c r="AN15" s="239">
        <f>AM15-(AL15+AL16)</f>
        <v>0.25</v>
      </c>
    </row>
    <row r="16" spans="1:40" ht="18" customHeight="1" x14ac:dyDescent="0.25">
      <c r="A16" s="10" t="s">
        <v>637</v>
      </c>
      <c r="B16" s="6"/>
      <c r="C16" s="12" t="s">
        <v>630</v>
      </c>
      <c r="D16" s="12" t="s">
        <v>9</v>
      </c>
      <c r="E16" s="12" t="s">
        <v>10</v>
      </c>
      <c r="F16" s="13"/>
      <c r="G16" s="191" t="s">
        <v>11</v>
      </c>
      <c r="H16" s="195"/>
      <c r="I16" s="125" t="s">
        <v>445</v>
      </c>
      <c r="J16" s="125" t="s">
        <v>375</v>
      </c>
      <c r="K16" s="186">
        <v>1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209">
        <v>0</v>
      </c>
      <c r="S16" s="207">
        <v>0</v>
      </c>
      <c r="T16" s="186">
        <f t="shared" si="1"/>
        <v>1</v>
      </c>
      <c r="U16" s="40"/>
      <c r="V16" s="197">
        <f>22+236</f>
        <v>258</v>
      </c>
      <c r="W16" s="197">
        <v>0</v>
      </c>
      <c r="X16" s="45">
        <f>((V16-W16)/100)*0.5+(W16/200)*0.5</f>
        <v>1.29</v>
      </c>
      <c r="Y16" s="197">
        <v>0</v>
      </c>
      <c r="Z16" s="45">
        <f t="shared" si="2"/>
        <v>0</v>
      </c>
      <c r="AA16" s="197">
        <v>0</v>
      </c>
      <c r="AB16" s="197">
        <v>0</v>
      </c>
      <c r="AC16" s="197">
        <v>0</v>
      </c>
      <c r="AD16" s="45">
        <f t="shared" si="3"/>
        <v>0</v>
      </c>
      <c r="AE16" s="197">
        <v>0</v>
      </c>
      <c r="AF16" s="45">
        <f t="shared" si="4"/>
        <v>0</v>
      </c>
      <c r="AG16" s="199">
        <v>80</v>
      </c>
      <c r="AH16" s="45">
        <f t="shared" si="5"/>
        <v>0.75</v>
      </c>
      <c r="AI16" s="186">
        <f t="shared" si="6"/>
        <v>2.04</v>
      </c>
      <c r="AJ16" s="200">
        <f t="shared" si="7"/>
        <v>1.7876300046135201</v>
      </c>
      <c r="AK16" s="174">
        <f t="shared" si="8"/>
        <v>2.7876300046135203</v>
      </c>
      <c r="AL16" s="174">
        <f t="shared" si="9"/>
        <v>2.75</v>
      </c>
      <c r="AM16" s="174"/>
      <c r="AN16" s="239"/>
    </row>
    <row r="17" spans="1:40" ht="18" customHeight="1" x14ac:dyDescent="0.25">
      <c r="A17" s="5" t="s">
        <v>554</v>
      </c>
      <c r="B17" s="6" t="s">
        <v>8</v>
      </c>
      <c r="C17" s="7" t="s">
        <v>8</v>
      </c>
      <c r="D17" s="7" t="s">
        <v>9</v>
      </c>
      <c r="E17" s="7" t="s">
        <v>10</v>
      </c>
      <c r="F17" s="8"/>
      <c r="G17" s="192" t="s">
        <v>11</v>
      </c>
      <c r="H17" s="193"/>
      <c r="I17" s="124" t="s">
        <v>552</v>
      </c>
      <c r="J17" s="124" t="s">
        <v>375</v>
      </c>
      <c r="K17" s="185">
        <v>1</v>
      </c>
      <c r="L17" s="185">
        <v>0</v>
      </c>
      <c r="M17" s="185">
        <v>0</v>
      </c>
      <c r="N17" s="9">
        <v>0</v>
      </c>
      <c r="O17" s="9">
        <v>0</v>
      </c>
      <c r="P17" s="185">
        <v>0</v>
      </c>
      <c r="Q17" s="185">
        <v>0</v>
      </c>
      <c r="R17" s="210">
        <v>2943</v>
      </c>
      <c r="S17" s="208">
        <v>0.5</v>
      </c>
      <c r="T17" s="185">
        <f t="shared" si="1"/>
        <v>1.5</v>
      </c>
      <c r="U17" s="40"/>
      <c r="V17" s="156">
        <v>393</v>
      </c>
      <c r="W17" s="157">
        <v>0</v>
      </c>
      <c r="X17" s="45">
        <f>((V17-W17)/100)*0.5+(W17/200)*0.5</f>
        <v>1.9650000000000001</v>
      </c>
      <c r="Y17" s="156">
        <v>245</v>
      </c>
      <c r="Z17" s="45">
        <f t="shared" si="2"/>
        <v>0.35</v>
      </c>
      <c r="AA17" s="157">
        <v>0</v>
      </c>
      <c r="AB17" s="157">
        <v>0</v>
      </c>
      <c r="AC17" s="157">
        <v>0</v>
      </c>
      <c r="AD17" s="45">
        <f t="shared" si="3"/>
        <v>0</v>
      </c>
      <c r="AE17" s="157">
        <v>0</v>
      </c>
      <c r="AF17" s="45">
        <f t="shared" si="4"/>
        <v>0</v>
      </c>
      <c r="AG17" s="160">
        <v>93.2</v>
      </c>
      <c r="AH17" s="45">
        <f t="shared" si="5"/>
        <v>0.5</v>
      </c>
      <c r="AI17" s="185">
        <f t="shared" si="6"/>
        <v>2.8149999999999999</v>
      </c>
      <c r="AJ17" s="48">
        <f t="shared" si="7"/>
        <v>2.466754148523068</v>
      </c>
      <c r="AK17" s="175">
        <f t="shared" si="8"/>
        <v>3.966754148523068</v>
      </c>
      <c r="AL17" s="176">
        <f t="shared" si="9"/>
        <v>4</v>
      </c>
      <c r="AM17" s="176">
        <v>3.5</v>
      </c>
      <c r="AN17" s="240">
        <f>AM17-AL17</f>
        <v>-0.5</v>
      </c>
    </row>
    <row r="18" spans="1:40" ht="18" customHeight="1" x14ac:dyDescent="0.25">
      <c r="A18" s="10" t="s">
        <v>335</v>
      </c>
      <c r="B18" s="11" t="s">
        <v>33</v>
      </c>
      <c r="C18" s="12" t="s">
        <v>49</v>
      </c>
      <c r="D18" s="12" t="s">
        <v>9</v>
      </c>
      <c r="E18" s="12" t="s">
        <v>10</v>
      </c>
      <c r="F18" s="13"/>
      <c r="G18" s="191" t="s">
        <v>35</v>
      </c>
      <c r="H18" s="195"/>
      <c r="I18" s="125" t="s">
        <v>691</v>
      </c>
      <c r="J18" s="125" t="s">
        <v>38</v>
      </c>
      <c r="K18" s="186">
        <v>1</v>
      </c>
      <c r="L18" s="186">
        <v>0</v>
      </c>
      <c r="M18" s="186">
        <v>0</v>
      </c>
      <c r="N18" s="186">
        <v>0</v>
      </c>
      <c r="O18" s="186">
        <v>2</v>
      </c>
      <c r="P18" s="186">
        <v>0</v>
      </c>
      <c r="Q18" s="186">
        <v>0</v>
      </c>
      <c r="R18" s="209">
        <v>22428</v>
      </c>
      <c r="S18" s="207">
        <v>1</v>
      </c>
      <c r="T18" s="186">
        <f t="shared" si="1"/>
        <v>4</v>
      </c>
      <c r="U18" s="40"/>
      <c r="V18" s="197">
        <v>556</v>
      </c>
      <c r="W18" s="197">
        <v>135</v>
      </c>
      <c r="X18" s="45">
        <f>((V18-W18)/150)*0.5+(W18/200)*0.5</f>
        <v>1.7408333333333332</v>
      </c>
      <c r="Y18" s="197">
        <v>135</v>
      </c>
      <c r="Z18" s="45">
        <f t="shared" si="2"/>
        <v>0.19285714285714287</v>
      </c>
      <c r="AA18" s="197">
        <v>12</v>
      </c>
      <c r="AB18" s="197">
        <v>57</v>
      </c>
      <c r="AC18" s="197">
        <v>11</v>
      </c>
      <c r="AD18" s="45">
        <f t="shared" si="3"/>
        <v>1.2416666666666665</v>
      </c>
      <c r="AE18" s="197">
        <v>0</v>
      </c>
      <c r="AF18" s="45">
        <f t="shared" si="4"/>
        <v>0</v>
      </c>
      <c r="AG18" s="199">
        <v>84.3</v>
      </c>
      <c r="AH18" s="45">
        <f t="shared" si="5"/>
        <v>0.75</v>
      </c>
      <c r="AI18" s="186">
        <f t="shared" si="6"/>
        <v>3.9253571428571425</v>
      </c>
      <c r="AJ18" s="200">
        <f t="shared" si="7"/>
        <v>3.4397481408801118</v>
      </c>
      <c r="AK18" s="174">
        <f t="shared" si="8"/>
        <v>7.4397481408801118</v>
      </c>
      <c r="AL18" s="174">
        <f t="shared" si="9"/>
        <v>7.5</v>
      </c>
      <c r="AM18" s="174">
        <v>17.5</v>
      </c>
      <c r="AN18" s="239">
        <f>AM18-(AL18+AL19+AL20)</f>
        <v>2</v>
      </c>
    </row>
    <row r="19" spans="1:40" ht="18" customHeight="1" x14ac:dyDescent="0.25">
      <c r="A19" s="10" t="s">
        <v>336</v>
      </c>
      <c r="B19" s="11" t="s">
        <v>33</v>
      </c>
      <c r="C19" s="12" t="s">
        <v>661</v>
      </c>
      <c r="D19" s="12" t="s">
        <v>9</v>
      </c>
      <c r="E19" s="12" t="s">
        <v>10</v>
      </c>
      <c r="F19" s="13"/>
      <c r="G19" s="191" t="s">
        <v>11</v>
      </c>
      <c r="H19" s="195"/>
      <c r="I19" s="125" t="s">
        <v>691</v>
      </c>
      <c r="J19" s="125" t="s">
        <v>38</v>
      </c>
      <c r="K19" s="186">
        <v>0.25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209">
        <v>3855</v>
      </c>
      <c r="S19" s="207">
        <v>0.5</v>
      </c>
      <c r="T19" s="186">
        <f t="shared" si="1"/>
        <v>0.75</v>
      </c>
      <c r="U19" s="40"/>
      <c r="V19" s="197">
        <v>102</v>
      </c>
      <c r="W19" s="197">
        <v>0</v>
      </c>
      <c r="X19" s="45">
        <f>(V19/50*1)</f>
        <v>2.04</v>
      </c>
      <c r="Y19" s="197">
        <v>29</v>
      </c>
      <c r="Z19" s="45">
        <f t="shared" si="2"/>
        <v>4.1428571428571426E-2</v>
      </c>
      <c r="AA19" s="197">
        <v>6</v>
      </c>
      <c r="AB19" s="197">
        <v>5</v>
      </c>
      <c r="AC19" s="197">
        <v>0</v>
      </c>
      <c r="AD19" s="45">
        <f t="shared" si="3"/>
        <v>0.18333333333333332</v>
      </c>
      <c r="AE19" s="197">
        <v>0</v>
      </c>
      <c r="AF19" s="45">
        <f t="shared" si="4"/>
        <v>0</v>
      </c>
      <c r="AG19" s="224"/>
      <c r="AH19" s="45"/>
      <c r="AI19" s="186">
        <f t="shared" si="6"/>
        <v>2.2647619047619045</v>
      </c>
      <c r="AJ19" s="200">
        <f t="shared" si="7"/>
        <v>1.9845864383617879</v>
      </c>
      <c r="AK19" s="174">
        <f t="shared" si="8"/>
        <v>2.7345864383617879</v>
      </c>
      <c r="AL19" s="174">
        <f t="shared" si="9"/>
        <v>2.75</v>
      </c>
      <c r="AM19" s="174"/>
      <c r="AN19" s="239"/>
    </row>
    <row r="20" spans="1:40" ht="18" customHeight="1" x14ac:dyDescent="0.25">
      <c r="A20" s="10" t="s">
        <v>338</v>
      </c>
      <c r="B20" s="11" t="s">
        <v>33</v>
      </c>
      <c r="C20" s="12" t="s">
        <v>34</v>
      </c>
      <c r="D20" s="12" t="s">
        <v>9</v>
      </c>
      <c r="E20" s="12" t="s">
        <v>10</v>
      </c>
      <c r="F20" s="13"/>
      <c r="G20" s="191" t="s">
        <v>11</v>
      </c>
      <c r="H20" s="195"/>
      <c r="I20" s="125" t="s">
        <v>692</v>
      </c>
      <c r="J20" s="125" t="s">
        <v>38</v>
      </c>
      <c r="K20" s="186">
        <v>1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209">
        <v>13390</v>
      </c>
      <c r="S20" s="207">
        <v>1</v>
      </c>
      <c r="T20" s="186">
        <f t="shared" si="1"/>
        <v>2</v>
      </c>
      <c r="U20" s="40"/>
      <c r="V20" s="197">
        <v>321</v>
      </c>
      <c r="W20" s="197">
        <v>0</v>
      </c>
      <c r="X20" s="45">
        <f t="shared" ref="X20:X26" si="12">((V20-W20)/100)*0.5+(W20/200)*0.5</f>
        <v>1.605</v>
      </c>
      <c r="Y20" s="197">
        <v>110</v>
      </c>
      <c r="Z20" s="45">
        <f t="shared" si="2"/>
        <v>0.15714285714285714</v>
      </c>
      <c r="AA20" s="197">
        <v>6</v>
      </c>
      <c r="AB20" s="197">
        <v>66</v>
      </c>
      <c r="AC20" s="197">
        <v>0</v>
      </c>
      <c r="AD20" s="45">
        <f t="shared" si="3"/>
        <v>1.2</v>
      </c>
      <c r="AE20" s="197">
        <v>0</v>
      </c>
      <c r="AF20" s="45">
        <f t="shared" si="4"/>
        <v>0</v>
      </c>
      <c r="AG20" s="199">
        <v>75.3</v>
      </c>
      <c r="AH20" s="45">
        <f t="shared" si="5"/>
        <v>0.75</v>
      </c>
      <c r="AI20" s="186">
        <f t="shared" si="6"/>
        <v>3.7121428571428572</v>
      </c>
      <c r="AJ20" s="200">
        <f t="shared" si="7"/>
        <v>3.2529107611962407</v>
      </c>
      <c r="AK20" s="174">
        <f t="shared" si="8"/>
        <v>5.2529107611962402</v>
      </c>
      <c r="AL20" s="174">
        <f t="shared" si="9"/>
        <v>5.25</v>
      </c>
      <c r="AM20" s="174"/>
      <c r="AN20" s="239"/>
    </row>
    <row r="21" spans="1:40" ht="18" customHeight="1" x14ac:dyDescent="0.25">
      <c r="A21" s="5" t="s">
        <v>36</v>
      </c>
      <c r="B21" s="6" t="s">
        <v>8</v>
      </c>
      <c r="C21" s="7" t="s">
        <v>8</v>
      </c>
      <c r="D21" s="7" t="s">
        <v>9</v>
      </c>
      <c r="E21" s="7" t="s">
        <v>10</v>
      </c>
      <c r="F21" s="8"/>
      <c r="G21" s="192" t="s">
        <v>11</v>
      </c>
      <c r="H21" s="193"/>
      <c r="I21" s="124" t="s">
        <v>37</v>
      </c>
      <c r="J21" s="124" t="s">
        <v>38</v>
      </c>
      <c r="K21" s="185">
        <v>1</v>
      </c>
      <c r="L21" s="185">
        <v>0</v>
      </c>
      <c r="M21" s="185">
        <v>0</v>
      </c>
      <c r="N21" s="9">
        <v>0</v>
      </c>
      <c r="O21" s="9">
        <v>0</v>
      </c>
      <c r="P21" s="185">
        <v>0</v>
      </c>
      <c r="Q21" s="185">
        <v>0</v>
      </c>
      <c r="R21" s="210">
        <v>5241</v>
      </c>
      <c r="S21" s="208">
        <v>0.5</v>
      </c>
      <c r="T21" s="185">
        <f t="shared" si="1"/>
        <v>1.5</v>
      </c>
      <c r="U21" s="40"/>
      <c r="V21" s="156">
        <v>486</v>
      </c>
      <c r="W21" s="157">
        <v>0</v>
      </c>
      <c r="X21" s="45">
        <f t="shared" si="12"/>
        <v>2.4300000000000002</v>
      </c>
      <c r="Y21" s="156">
        <v>322</v>
      </c>
      <c r="Z21" s="45">
        <f t="shared" si="2"/>
        <v>0.46</v>
      </c>
      <c r="AA21" s="157">
        <v>0</v>
      </c>
      <c r="AB21" s="157">
        <v>0</v>
      </c>
      <c r="AC21" s="157">
        <v>0</v>
      </c>
      <c r="AD21" s="45">
        <f t="shared" si="3"/>
        <v>0</v>
      </c>
      <c r="AE21" s="157">
        <v>0</v>
      </c>
      <c r="AF21" s="45">
        <f t="shared" si="4"/>
        <v>0</v>
      </c>
      <c r="AG21" s="160">
        <v>100.6</v>
      </c>
      <c r="AH21" s="45">
        <f t="shared" si="5"/>
        <v>0.5</v>
      </c>
      <c r="AI21" s="185">
        <f t="shared" si="6"/>
        <v>3.39</v>
      </c>
      <c r="AJ21" s="48">
        <f t="shared" si="7"/>
        <v>2.9706204488430554</v>
      </c>
      <c r="AK21" s="175">
        <f t="shared" si="8"/>
        <v>4.4706204488430554</v>
      </c>
      <c r="AL21" s="176">
        <f t="shared" si="9"/>
        <v>4.5</v>
      </c>
      <c r="AM21" s="176">
        <v>4</v>
      </c>
      <c r="AN21" s="240">
        <f>AM21-AL21</f>
        <v>-0.5</v>
      </c>
    </row>
    <row r="22" spans="1:40" ht="18" customHeight="1" x14ac:dyDescent="0.25">
      <c r="A22" s="5" t="s">
        <v>72</v>
      </c>
      <c r="B22" s="6" t="s">
        <v>8</v>
      </c>
      <c r="C22" s="7" t="s">
        <v>8</v>
      </c>
      <c r="D22" s="7" t="s">
        <v>9</v>
      </c>
      <c r="E22" s="14" t="s">
        <v>42</v>
      </c>
      <c r="F22" s="8"/>
      <c r="G22" s="192" t="s">
        <v>11</v>
      </c>
      <c r="H22" s="193"/>
      <c r="I22" s="124" t="s">
        <v>70</v>
      </c>
      <c r="J22" s="124" t="s">
        <v>38</v>
      </c>
      <c r="K22" s="185">
        <v>1</v>
      </c>
      <c r="L22" s="185">
        <v>0</v>
      </c>
      <c r="M22" s="185">
        <v>1.5</v>
      </c>
      <c r="N22" s="9">
        <v>0</v>
      </c>
      <c r="O22" s="9">
        <v>0</v>
      </c>
      <c r="P22" s="185">
        <v>0</v>
      </c>
      <c r="Q22" s="185">
        <v>0</v>
      </c>
      <c r="R22" s="210">
        <v>6981</v>
      </c>
      <c r="S22" s="208">
        <v>0.5</v>
      </c>
      <c r="T22" s="185">
        <f t="shared" si="1"/>
        <v>3</v>
      </c>
      <c r="U22" s="40"/>
      <c r="V22" s="156">
        <v>487</v>
      </c>
      <c r="W22" s="157">
        <v>0</v>
      </c>
      <c r="X22" s="45">
        <f t="shared" si="12"/>
        <v>2.4350000000000001</v>
      </c>
      <c r="Y22" s="156">
        <v>116</v>
      </c>
      <c r="Z22" s="45">
        <f t="shared" si="2"/>
        <v>0.1657142857142857</v>
      </c>
      <c r="AA22" s="157">
        <v>0</v>
      </c>
      <c r="AB22" s="157">
        <v>0</v>
      </c>
      <c r="AC22" s="157">
        <v>0</v>
      </c>
      <c r="AD22" s="45">
        <f t="shared" si="3"/>
        <v>0</v>
      </c>
      <c r="AE22" s="157">
        <v>0</v>
      </c>
      <c r="AF22" s="45">
        <f t="shared" si="4"/>
        <v>0</v>
      </c>
      <c r="AG22" s="160">
        <v>73.7</v>
      </c>
      <c r="AH22" s="45">
        <f t="shared" si="5"/>
        <v>0.75</v>
      </c>
      <c r="AI22" s="185">
        <f t="shared" si="6"/>
        <v>3.350714285714286</v>
      </c>
      <c r="AJ22" s="48">
        <f t="shared" si="7"/>
        <v>2.9361948009951062</v>
      </c>
      <c r="AK22" s="175">
        <f t="shared" si="8"/>
        <v>5.9361948009951062</v>
      </c>
      <c r="AL22" s="176">
        <f t="shared" si="9"/>
        <v>6</v>
      </c>
      <c r="AM22" s="176">
        <v>5</v>
      </c>
      <c r="AN22" s="240">
        <f>AM22-AL22</f>
        <v>-1</v>
      </c>
    </row>
    <row r="23" spans="1:40" ht="18" customHeight="1" x14ac:dyDescent="0.25">
      <c r="A23" s="5" t="s">
        <v>73</v>
      </c>
      <c r="B23" s="6" t="s">
        <v>8</v>
      </c>
      <c r="C23" s="7" t="s">
        <v>8</v>
      </c>
      <c r="D23" s="7" t="s">
        <v>9</v>
      </c>
      <c r="E23" s="7" t="s">
        <v>10</v>
      </c>
      <c r="F23" s="8"/>
      <c r="G23" s="192" t="s">
        <v>11</v>
      </c>
      <c r="H23" s="193"/>
      <c r="I23" s="124" t="s">
        <v>74</v>
      </c>
      <c r="J23" s="124" t="s">
        <v>38</v>
      </c>
      <c r="K23" s="185">
        <v>1</v>
      </c>
      <c r="L23" s="185">
        <v>0</v>
      </c>
      <c r="M23" s="185">
        <v>0</v>
      </c>
      <c r="N23" s="9">
        <v>0</v>
      </c>
      <c r="O23" s="9">
        <v>0</v>
      </c>
      <c r="P23" s="185">
        <v>0</v>
      </c>
      <c r="Q23" s="185">
        <v>0</v>
      </c>
      <c r="R23" s="210">
        <v>6612</v>
      </c>
      <c r="S23" s="208">
        <v>0.5</v>
      </c>
      <c r="T23" s="185">
        <f t="shared" si="1"/>
        <v>1.5</v>
      </c>
      <c r="U23" s="40"/>
      <c r="V23" s="156">
        <v>515</v>
      </c>
      <c r="W23" s="157">
        <v>0</v>
      </c>
      <c r="X23" s="45">
        <f t="shared" si="12"/>
        <v>2.5750000000000002</v>
      </c>
      <c r="Y23" s="156">
        <v>344</v>
      </c>
      <c r="Z23" s="45">
        <f t="shared" si="2"/>
        <v>0.49142857142857144</v>
      </c>
      <c r="AA23" s="157">
        <v>0</v>
      </c>
      <c r="AB23" s="157">
        <v>0</v>
      </c>
      <c r="AC23" s="157">
        <v>0</v>
      </c>
      <c r="AD23" s="45">
        <f t="shared" si="3"/>
        <v>0</v>
      </c>
      <c r="AE23" s="157">
        <v>0</v>
      </c>
      <c r="AF23" s="45">
        <f t="shared" si="4"/>
        <v>0</v>
      </c>
      <c r="AG23" s="160">
        <v>101.5</v>
      </c>
      <c r="AH23" s="45">
        <f t="shared" si="5"/>
        <v>0.5</v>
      </c>
      <c r="AI23" s="185">
        <f t="shared" si="6"/>
        <v>3.5664285714285717</v>
      </c>
      <c r="AJ23" s="48">
        <f t="shared" si="7"/>
        <v>3.1252229037238464</v>
      </c>
      <c r="AK23" s="175">
        <f t="shared" si="8"/>
        <v>4.6252229037238468</v>
      </c>
      <c r="AL23" s="176">
        <f t="shared" si="9"/>
        <v>4.75</v>
      </c>
      <c r="AM23" s="176">
        <v>4</v>
      </c>
      <c r="AN23" s="240">
        <f>AM23-AL23</f>
        <v>-0.75</v>
      </c>
    </row>
    <row r="24" spans="1:40" ht="18" customHeight="1" x14ac:dyDescent="0.25">
      <c r="A24" s="5" t="s">
        <v>91</v>
      </c>
      <c r="B24" s="6" t="s">
        <v>8</v>
      </c>
      <c r="C24" s="7" t="s">
        <v>8</v>
      </c>
      <c r="D24" s="7" t="s">
        <v>9</v>
      </c>
      <c r="E24" s="14" t="s">
        <v>42</v>
      </c>
      <c r="F24" s="8"/>
      <c r="G24" s="192" t="s">
        <v>11</v>
      </c>
      <c r="H24" s="193"/>
      <c r="I24" s="124" t="s">
        <v>92</v>
      </c>
      <c r="J24" s="124" t="s">
        <v>38</v>
      </c>
      <c r="K24" s="185">
        <v>1</v>
      </c>
      <c r="L24" s="185">
        <v>0</v>
      </c>
      <c r="M24" s="185">
        <v>1.5</v>
      </c>
      <c r="N24" s="9">
        <v>0</v>
      </c>
      <c r="O24" s="9">
        <v>0</v>
      </c>
      <c r="P24" s="185">
        <v>0</v>
      </c>
      <c r="Q24" s="185">
        <v>0</v>
      </c>
      <c r="R24" s="210">
        <v>8764</v>
      </c>
      <c r="S24" s="208">
        <v>0.5</v>
      </c>
      <c r="T24" s="185">
        <f t="shared" si="1"/>
        <v>3</v>
      </c>
      <c r="U24" s="40"/>
      <c r="V24" s="156">
        <v>458</v>
      </c>
      <c r="W24" s="157">
        <v>0</v>
      </c>
      <c r="X24" s="45">
        <f t="shared" si="12"/>
        <v>2.29</v>
      </c>
      <c r="Y24" s="156">
        <v>62</v>
      </c>
      <c r="Z24" s="45">
        <f t="shared" si="2"/>
        <v>8.8571428571428565E-2</v>
      </c>
      <c r="AA24" s="157">
        <v>0</v>
      </c>
      <c r="AB24" s="157">
        <v>0</v>
      </c>
      <c r="AC24" s="157">
        <v>0</v>
      </c>
      <c r="AD24" s="45">
        <f t="shared" si="3"/>
        <v>0</v>
      </c>
      <c r="AE24" s="157">
        <v>61</v>
      </c>
      <c r="AF24" s="45">
        <f t="shared" si="4"/>
        <v>0.5</v>
      </c>
      <c r="AG24" s="160">
        <v>63.5</v>
      </c>
      <c r="AH24" s="45">
        <f t="shared" si="5"/>
        <v>1</v>
      </c>
      <c r="AI24" s="185">
        <f t="shared" si="6"/>
        <v>3.8785714285714286</v>
      </c>
      <c r="AJ24" s="48">
        <f t="shared" si="7"/>
        <v>3.3987503238975538</v>
      </c>
      <c r="AK24" s="175">
        <f t="shared" si="8"/>
        <v>6.3987503238975538</v>
      </c>
      <c r="AL24" s="176">
        <f t="shared" si="9"/>
        <v>6.5</v>
      </c>
      <c r="AM24" s="176">
        <v>8</v>
      </c>
      <c r="AN24" s="240">
        <f>AM24-AL24</f>
        <v>1.5</v>
      </c>
    </row>
    <row r="25" spans="1:40" ht="18" customHeight="1" x14ac:dyDescent="0.25">
      <c r="A25" s="5" t="s">
        <v>146</v>
      </c>
      <c r="B25" s="6" t="s">
        <v>33</v>
      </c>
      <c r="C25" s="7" t="s">
        <v>34</v>
      </c>
      <c r="D25" s="7" t="s">
        <v>9</v>
      </c>
      <c r="E25" s="7" t="s">
        <v>10</v>
      </c>
      <c r="F25" s="19" t="s">
        <v>35</v>
      </c>
      <c r="G25" s="192" t="s">
        <v>35</v>
      </c>
      <c r="H25" s="193"/>
      <c r="I25" s="124" t="s">
        <v>147</v>
      </c>
      <c r="J25" s="124" t="s">
        <v>38</v>
      </c>
      <c r="K25" s="185">
        <v>1</v>
      </c>
      <c r="L25" s="185">
        <v>0</v>
      </c>
      <c r="M25" s="185">
        <v>0</v>
      </c>
      <c r="N25" s="9">
        <v>0.25</v>
      </c>
      <c r="O25" s="9">
        <v>2</v>
      </c>
      <c r="P25" s="185">
        <v>0</v>
      </c>
      <c r="Q25" s="185">
        <v>0</v>
      </c>
      <c r="R25" s="210">
        <v>17858</v>
      </c>
      <c r="S25" s="208">
        <v>1</v>
      </c>
      <c r="T25" s="185">
        <f t="shared" si="1"/>
        <v>4.25</v>
      </c>
      <c r="U25" s="40"/>
      <c r="V25" s="156">
        <v>575</v>
      </c>
      <c r="W25" s="157">
        <v>0</v>
      </c>
      <c r="X25" s="45">
        <f t="shared" si="12"/>
        <v>2.875</v>
      </c>
      <c r="Y25" s="156">
        <v>297</v>
      </c>
      <c r="Z25" s="45">
        <f t="shared" si="2"/>
        <v>0.42428571428571427</v>
      </c>
      <c r="AA25" s="157">
        <v>33</v>
      </c>
      <c r="AB25" s="157">
        <v>48</v>
      </c>
      <c r="AC25" s="157">
        <v>128</v>
      </c>
      <c r="AD25" s="45">
        <f t="shared" si="3"/>
        <v>2.416666666666667</v>
      </c>
      <c r="AE25" s="157">
        <v>0</v>
      </c>
      <c r="AF25" s="45">
        <f t="shared" si="4"/>
        <v>0</v>
      </c>
      <c r="AG25" s="160">
        <v>75.5</v>
      </c>
      <c r="AH25" s="45">
        <f t="shared" si="5"/>
        <v>0.75</v>
      </c>
      <c r="AI25" s="185">
        <f t="shared" si="6"/>
        <v>6.4659523809523813</v>
      </c>
      <c r="AJ25" s="48">
        <f t="shared" si="7"/>
        <v>5.6660443551925024</v>
      </c>
      <c r="AK25" s="175">
        <f t="shared" si="8"/>
        <v>9.9160443551925024</v>
      </c>
      <c r="AL25" s="176">
        <f t="shared" si="9"/>
        <v>10</v>
      </c>
      <c r="AM25" s="176">
        <v>13</v>
      </c>
      <c r="AN25" s="240">
        <f>AM25-AL25</f>
        <v>3</v>
      </c>
    </row>
    <row r="26" spans="1:40" ht="18" customHeight="1" x14ac:dyDescent="0.25">
      <c r="A26" s="10" t="s">
        <v>216</v>
      </c>
      <c r="B26" s="11" t="s">
        <v>33</v>
      </c>
      <c r="C26" s="12" t="s">
        <v>34</v>
      </c>
      <c r="D26" s="12" t="s">
        <v>9</v>
      </c>
      <c r="E26" s="12" t="s">
        <v>10</v>
      </c>
      <c r="F26" s="13"/>
      <c r="G26" s="191" t="s">
        <v>35</v>
      </c>
      <c r="H26" s="195"/>
      <c r="I26" s="125" t="s">
        <v>215</v>
      </c>
      <c r="J26" s="125" t="s">
        <v>38</v>
      </c>
      <c r="K26" s="186">
        <v>1</v>
      </c>
      <c r="L26" s="186">
        <v>0</v>
      </c>
      <c r="M26" s="186">
        <v>0</v>
      </c>
      <c r="N26" s="186">
        <v>0</v>
      </c>
      <c r="O26" s="212">
        <v>0</v>
      </c>
      <c r="P26" s="186">
        <v>0</v>
      </c>
      <c r="Q26" s="186">
        <v>0</v>
      </c>
      <c r="R26" s="209">
        <v>8289</v>
      </c>
      <c r="S26" s="207">
        <v>0.5</v>
      </c>
      <c r="T26" s="186">
        <f t="shared" si="1"/>
        <v>1.5</v>
      </c>
      <c r="U26" s="40"/>
      <c r="V26" s="197">
        <v>358</v>
      </c>
      <c r="W26" s="197">
        <v>0</v>
      </c>
      <c r="X26" s="45">
        <f t="shared" si="12"/>
        <v>1.79</v>
      </c>
      <c r="Y26" s="197">
        <v>216</v>
      </c>
      <c r="Z26" s="45">
        <f t="shared" si="2"/>
        <v>0.30857142857142855</v>
      </c>
      <c r="AA26" s="197">
        <v>21</v>
      </c>
      <c r="AB26" s="197">
        <v>49</v>
      </c>
      <c r="AC26" s="197">
        <v>0</v>
      </c>
      <c r="AD26" s="45">
        <f t="shared" si="3"/>
        <v>1.1666666666666667</v>
      </c>
      <c r="AE26" s="197">
        <v>0</v>
      </c>
      <c r="AF26" s="45">
        <f t="shared" si="4"/>
        <v>0</v>
      </c>
      <c r="AG26" s="199">
        <v>84.6</v>
      </c>
      <c r="AH26" s="45">
        <f t="shared" si="5"/>
        <v>0.75</v>
      </c>
      <c r="AI26" s="186">
        <f t="shared" si="6"/>
        <v>4.0152380952380957</v>
      </c>
      <c r="AJ26" s="200">
        <f t="shared" si="7"/>
        <v>3.5185098503504206</v>
      </c>
      <c r="AK26" s="174">
        <f t="shared" si="8"/>
        <v>5.0185098503504211</v>
      </c>
      <c r="AL26" s="174">
        <f t="shared" si="9"/>
        <v>5</v>
      </c>
      <c r="AM26" s="174"/>
      <c r="AN26" s="239"/>
    </row>
    <row r="27" spans="1:40" ht="18" customHeight="1" x14ac:dyDescent="0.25">
      <c r="A27" s="10" t="s">
        <v>214</v>
      </c>
      <c r="B27" s="11" t="s">
        <v>33</v>
      </c>
      <c r="C27" s="12" t="s">
        <v>49</v>
      </c>
      <c r="D27" s="12" t="s">
        <v>9</v>
      </c>
      <c r="E27" s="12" t="s">
        <v>10</v>
      </c>
      <c r="F27" s="13"/>
      <c r="G27" s="191" t="s">
        <v>35</v>
      </c>
      <c r="H27" s="195"/>
      <c r="I27" s="125" t="s">
        <v>215</v>
      </c>
      <c r="J27" s="125" t="s">
        <v>38</v>
      </c>
      <c r="K27" s="186">
        <v>1</v>
      </c>
      <c r="L27" s="186">
        <v>0</v>
      </c>
      <c r="M27" s="186">
        <v>0</v>
      </c>
      <c r="N27" s="186">
        <v>0</v>
      </c>
      <c r="O27" s="212">
        <v>2</v>
      </c>
      <c r="P27" s="186">
        <v>0</v>
      </c>
      <c r="Q27" s="186">
        <v>0</v>
      </c>
      <c r="R27" s="209">
        <v>19781</v>
      </c>
      <c r="S27" s="207">
        <v>1</v>
      </c>
      <c r="T27" s="186">
        <f t="shared" si="1"/>
        <v>4</v>
      </c>
      <c r="U27" s="40"/>
      <c r="V27" s="197">
        <v>827</v>
      </c>
      <c r="W27" s="197">
        <v>293</v>
      </c>
      <c r="X27" s="45">
        <f>((V27-W27)/150)*0.5+(W27/200)*0.5</f>
        <v>2.5125000000000002</v>
      </c>
      <c r="Y27" s="197">
        <v>545</v>
      </c>
      <c r="Z27" s="45">
        <f t="shared" si="2"/>
        <v>0.77857142857142858</v>
      </c>
      <c r="AA27" s="197">
        <v>103</v>
      </c>
      <c r="AB27" s="197">
        <v>86</v>
      </c>
      <c r="AC27" s="197">
        <v>0</v>
      </c>
      <c r="AD27" s="45">
        <f t="shared" si="3"/>
        <v>3.15</v>
      </c>
      <c r="AE27" s="197">
        <v>0</v>
      </c>
      <c r="AF27" s="45">
        <f t="shared" si="4"/>
        <v>0</v>
      </c>
      <c r="AG27" s="199">
        <v>105.1</v>
      </c>
      <c r="AH27" s="45">
        <f t="shared" si="5"/>
        <v>0.5</v>
      </c>
      <c r="AI27" s="186">
        <f t="shared" si="6"/>
        <v>6.9410714285714281</v>
      </c>
      <c r="AJ27" s="200">
        <f t="shared" si="7"/>
        <v>6.0823860538627033</v>
      </c>
      <c r="AK27" s="174">
        <f t="shared" si="8"/>
        <v>10.082386053862702</v>
      </c>
      <c r="AL27" s="174">
        <f t="shared" si="9"/>
        <v>10</v>
      </c>
      <c r="AM27" s="174">
        <v>13.5</v>
      </c>
      <c r="AN27" s="239">
        <f>AM27-(AL27+AL26)</f>
        <v>-1.5</v>
      </c>
    </row>
    <row r="28" spans="1:40" ht="18" customHeight="1" x14ac:dyDescent="0.25">
      <c r="A28" s="10" t="s">
        <v>221</v>
      </c>
      <c r="B28" s="11" t="s">
        <v>33</v>
      </c>
      <c r="C28" s="12" t="s">
        <v>34</v>
      </c>
      <c r="D28" s="12" t="s">
        <v>9</v>
      </c>
      <c r="E28" s="12" t="s">
        <v>10</v>
      </c>
      <c r="F28" s="13"/>
      <c r="G28" s="191" t="s">
        <v>35</v>
      </c>
      <c r="H28" s="195"/>
      <c r="I28" s="125" t="s">
        <v>220</v>
      </c>
      <c r="J28" s="125" t="s">
        <v>38</v>
      </c>
      <c r="K28" s="186">
        <v>1</v>
      </c>
      <c r="L28" s="186">
        <v>0</v>
      </c>
      <c r="M28" s="186">
        <v>0</v>
      </c>
      <c r="N28" s="186">
        <v>0</v>
      </c>
      <c r="O28" s="212">
        <v>0</v>
      </c>
      <c r="P28" s="186">
        <v>0</v>
      </c>
      <c r="Q28" s="186">
        <v>0</v>
      </c>
      <c r="R28" s="209">
        <v>6768</v>
      </c>
      <c r="S28" s="207">
        <v>0.5</v>
      </c>
      <c r="T28" s="186">
        <f t="shared" si="1"/>
        <v>1.5</v>
      </c>
      <c r="U28" s="40"/>
      <c r="V28" s="197">
        <v>289</v>
      </c>
      <c r="W28" s="197">
        <v>0</v>
      </c>
      <c r="X28" s="45">
        <f>((V28-W28)/100)*0.5+(W28/200)*0.5</f>
        <v>1.4450000000000001</v>
      </c>
      <c r="Y28" s="197">
        <v>190</v>
      </c>
      <c r="Z28" s="45">
        <f t="shared" si="2"/>
        <v>0.27142857142857141</v>
      </c>
      <c r="AA28" s="197">
        <v>20</v>
      </c>
      <c r="AB28" s="197">
        <v>6</v>
      </c>
      <c r="AC28" s="197">
        <v>0</v>
      </c>
      <c r="AD28" s="45">
        <f t="shared" si="3"/>
        <v>0.43333333333333335</v>
      </c>
      <c r="AE28" s="197">
        <v>0</v>
      </c>
      <c r="AF28" s="45">
        <f t="shared" si="4"/>
        <v>0</v>
      </c>
      <c r="AG28" s="199">
        <v>78</v>
      </c>
      <c r="AH28" s="45">
        <f t="shared" si="5"/>
        <v>0.75</v>
      </c>
      <c r="AI28" s="186">
        <f t="shared" si="6"/>
        <v>2.8997619047619048</v>
      </c>
      <c r="AJ28" s="200">
        <f t="shared" si="7"/>
        <v>2.5410300917586439</v>
      </c>
      <c r="AK28" s="174">
        <f t="shared" si="8"/>
        <v>4.0410300917586444</v>
      </c>
      <c r="AL28" s="174">
        <f t="shared" si="9"/>
        <v>4</v>
      </c>
      <c r="AM28" s="174"/>
      <c r="AN28" s="239"/>
    </row>
    <row r="29" spans="1:40" ht="18" customHeight="1" x14ac:dyDescent="0.25">
      <c r="A29" s="10" t="s">
        <v>219</v>
      </c>
      <c r="B29" s="11" t="s">
        <v>33</v>
      </c>
      <c r="C29" s="12" t="s">
        <v>49</v>
      </c>
      <c r="D29" s="12" t="s">
        <v>9</v>
      </c>
      <c r="E29" s="12" t="s">
        <v>10</v>
      </c>
      <c r="F29" s="13"/>
      <c r="G29" s="191" t="s">
        <v>35</v>
      </c>
      <c r="H29" s="195"/>
      <c r="I29" s="125" t="s">
        <v>220</v>
      </c>
      <c r="J29" s="125" t="s">
        <v>38</v>
      </c>
      <c r="K29" s="186">
        <v>1</v>
      </c>
      <c r="L29" s="186">
        <v>0</v>
      </c>
      <c r="M29" s="186">
        <v>0</v>
      </c>
      <c r="N29" s="186">
        <v>0</v>
      </c>
      <c r="O29" s="212">
        <v>2</v>
      </c>
      <c r="P29" s="186">
        <v>0</v>
      </c>
      <c r="Q29" s="186">
        <v>0</v>
      </c>
      <c r="R29" s="209">
        <v>22188</v>
      </c>
      <c r="S29" s="207">
        <v>1</v>
      </c>
      <c r="T29" s="186">
        <f t="shared" si="1"/>
        <v>4</v>
      </c>
      <c r="U29" s="40"/>
      <c r="V29" s="197">
        <v>1076</v>
      </c>
      <c r="W29" s="197">
        <v>660</v>
      </c>
      <c r="X29" s="45">
        <f>((V29-W29)/150)*0.5+(W29/200)*0.5</f>
        <v>3.0366666666666666</v>
      </c>
      <c r="Y29" s="197">
        <v>542</v>
      </c>
      <c r="Z29" s="45">
        <f t="shared" si="2"/>
        <v>0.77428571428571424</v>
      </c>
      <c r="AA29" s="197">
        <v>87</v>
      </c>
      <c r="AB29" s="197">
        <v>56</v>
      </c>
      <c r="AC29" s="197">
        <v>0</v>
      </c>
      <c r="AD29" s="45">
        <f t="shared" si="3"/>
        <v>2.3833333333333333</v>
      </c>
      <c r="AE29" s="197">
        <v>0</v>
      </c>
      <c r="AF29" s="45">
        <f t="shared" si="4"/>
        <v>0</v>
      </c>
      <c r="AG29" s="199">
        <v>92.1</v>
      </c>
      <c r="AH29" s="45">
        <f t="shared" si="5"/>
        <v>0.5</v>
      </c>
      <c r="AI29" s="186">
        <f t="shared" si="6"/>
        <v>6.694285714285714</v>
      </c>
      <c r="AJ29" s="200">
        <f t="shared" si="7"/>
        <v>5.8661303932905842</v>
      </c>
      <c r="AK29" s="174">
        <f t="shared" si="8"/>
        <v>9.8661303932905842</v>
      </c>
      <c r="AL29" s="174">
        <f t="shared" si="9"/>
        <v>9.75</v>
      </c>
      <c r="AM29" s="174">
        <v>12.5</v>
      </c>
      <c r="AN29" s="239">
        <f>AM29-(AL29+AL28)</f>
        <v>-1.25</v>
      </c>
    </row>
    <row r="30" spans="1:40" ht="18" customHeight="1" x14ac:dyDescent="0.25">
      <c r="A30" s="5" t="s">
        <v>217</v>
      </c>
      <c r="B30" s="6" t="s">
        <v>8</v>
      </c>
      <c r="C30" s="7" t="s">
        <v>8</v>
      </c>
      <c r="D30" s="7" t="s">
        <v>9</v>
      </c>
      <c r="E30" s="137" t="s">
        <v>29</v>
      </c>
      <c r="F30" s="8"/>
      <c r="G30" s="192" t="s">
        <v>11</v>
      </c>
      <c r="H30" s="193"/>
      <c r="I30" s="124" t="s">
        <v>218</v>
      </c>
      <c r="J30" s="124" t="s">
        <v>38</v>
      </c>
      <c r="K30" s="185">
        <v>1</v>
      </c>
      <c r="L30" s="9">
        <v>1</v>
      </c>
      <c r="M30" s="185">
        <v>0</v>
      </c>
      <c r="N30" s="9">
        <v>0</v>
      </c>
      <c r="O30" s="9">
        <v>0</v>
      </c>
      <c r="P30" s="185">
        <v>0</v>
      </c>
      <c r="Q30" s="185">
        <v>0</v>
      </c>
      <c r="R30" s="210">
        <v>10196</v>
      </c>
      <c r="S30" s="208">
        <v>1</v>
      </c>
      <c r="T30" s="185">
        <f t="shared" si="1"/>
        <v>3</v>
      </c>
      <c r="U30" s="40"/>
      <c r="V30" s="156">
        <v>685</v>
      </c>
      <c r="W30" s="157">
        <v>0</v>
      </c>
      <c r="X30" s="45">
        <f>((V30-W30)/100)*0.5+(W30/200)*0.5</f>
        <v>3.4249999999999998</v>
      </c>
      <c r="Y30" s="156">
        <f>406</f>
        <v>406</v>
      </c>
      <c r="Z30" s="45">
        <f t="shared" si="2"/>
        <v>0.57999999999999996</v>
      </c>
      <c r="AA30" s="157">
        <v>0</v>
      </c>
      <c r="AB30" s="157">
        <v>0</v>
      </c>
      <c r="AC30" s="157">
        <v>0</v>
      </c>
      <c r="AD30" s="45">
        <f t="shared" si="3"/>
        <v>0</v>
      </c>
      <c r="AE30" s="157">
        <v>65</v>
      </c>
      <c r="AF30" s="45">
        <f t="shared" si="4"/>
        <v>0.75</v>
      </c>
      <c r="AG30" s="160">
        <v>88.8</v>
      </c>
      <c r="AH30" s="45">
        <f t="shared" si="5"/>
        <v>0.75</v>
      </c>
      <c r="AI30" s="185">
        <f t="shared" si="6"/>
        <v>5.5049999999999999</v>
      </c>
      <c r="AJ30" s="48">
        <f t="shared" si="7"/>
        <v>4.8239721448026609</v>
      </c>
      <c r="AK30" s="175">
        <f t="shared" si="8"/>
        <v>7.8239721448026609</v>
      </c>
      <c r="AL30" s="176">
        <f t="shared" si="9"/>
        <v>7.75</v>
      </c>
      <c r="AM30" s="176">
        <v>7</v>
      </c>
      <c r="AN30" s="240">
        <f>AM30-AL30</f>
        <v>-0.75</v>
      </c>
    </row>
    <row r="31" spans="1:40" ht="18" customHeight="1" x14ac:dyDescent="0.25">
      <c r="A31" s="10" t="s">
        <v>296</v>
      </c>
      <c r="B31" s="11" t="s">
        <v>8</v>
      </c>
      <c r="C31" s="12" t="s">
        <v>8</v>
      </c>
      <c r="D31" s="12" t="s">
        <v>9</v>
      </c>
      <c r="E31" s="14" t="s">
        <v>42</v>
      </c>
      <c r="F31" s="19" t="s">
        <v>35</v>
      </c>
      <c r="G31" s="191" t="s">
        <v>35</v>
      </c>
      <c r="H31" s="194" t="s">
        <v>35</v>
      </c>
      <c r="I31" s="125" t="s">
        <v>297</v>
      </c>
      <c r="J31" s="125" t="s">
        <v>38</v>
      </c>
      <c r="K31" s="186">
        <v>1</v>
      </c>
      <c r="L31" s="186">
        <v>0</v>
      </c>
      <c r="M31" s="186">
        <v>1.5</v>
      </c>
      <c r="N31" s="186">
        <v>0.25</v>
      </c>
      <c r="O31" s="186">
        <v>2</v>
      </c>
      <c r="P31" s="186">
        <v>0.5</v>
      </c>
      <c r="Q31" s="186">
        <v>0.5</v>
      </c>
      <c r="R31" s="209">
        <v>12606</v>
      </c>
      <c r="S31" s="207">
        <v>1</v>
      </c>
      <c r="T31" s="186">
        <f t="shared" si="1"/>
        <v>6.75</v>
      </c>
      <c r="U31" s="40"/>
      <c r="V31" s="197">
        <v>337</v>
      </c>
      <c r="W31" s="197">
        <v>0</v>
      </c>
      <c r="X31" s="45">
        <f>((V31-W31)/100)*0.5+(W31/200)*0.5</f>
        <v>1.6850000000000001</v>
      </c>
      <c r="Y31" s="197">
        <v>128</v>
      </c>
      <c r="Z31" s="45">
        <f t="shared" si="2"/>
        <v>0.18285714285714286</v>
      </c>
      <c r="AA31" s="197">
        <v>17</v>
      </c>
      <c r="AB31" s="197">
        <v>12</v>
      </c>
      <c r="AC31" s="197">
        <v>14</v>
      </c>
      <c r="AD31" s="45">
        <f t="shared" si="3"/>
        <v>0.6</v>
      </c>
      <c r="AE31" s="197">
        <v>57</v>
      </c>
      <c r="AF31" s="45">
        <f t="shared" si="4"/>
        <v>0.5</v>
      </c>
      <c r="AG31" s="199">
        <v>75.599999999999994</v>
      </c>
      <c r="AH31" s="45">
        <f t="shared" si="5"/>
        <v>0.75</v>
      </c>
      <c r="AI31" s="186">
        <f t="shared" si="6"/>
        <v>3.717857142857143</v>
      </c>
      <c r="AJ31" s="200">
        <f t="shared" si="7"/>
        <v>3.2579181281559424</v>
      </c>
      <c r="AK31" s="174">
        <f t="shared" si="8"/>
        <v>10.007918128155943</v>
      </c>
      <c r="AL31" s="174">
        <f t="shared" si="9"/>
        <v>10</v>
      </c>
      <c r="AM31" s="174">
        <v>10.5</v>
      </c>
      <c r="AN31" s="239">
        <f>AM31-(AL31+AL32)</f>
        <v>0</v>
      </c>
    </row>
    <row r="32" spans="1:40" ht="18" customHeight="1" x14ac:dyDescent="0.25">
      <c r="A32" s="10" t="s">
        <v>666</v>
      </c>
      <c r="B32" s="6"/>
      <c r="C32" s="12" t="s">
        <v>662</v>
      </c>
      <c r="D32" s="12" t="s">
        <v>9</v>
      </c>
      <c r="E32" s="12" t="s">
        <v>10</v>
      </c>
      <c r="F32" s="13"/>
      <c r="G32" s="191" t="s">
        <v>11</v>
      </c>
      <c r="H32" s="195"/>
      <c r="I32" s="125" t="s">
        <v>297</v>
      </c>
      <c r="J32" s="125" t="s">
        <v>38</v>
      </c>
      <c r="K32" s="186">
        <v>0.25</v>
      </c>
      <c r="L32" s="186">
        <v>0</v>
      </c>
      <c r="M32" s="186">
        <v>0</v>
      </c>
      <c r="N32" s="186">
        <v>0</v>
      </c>
      <c r="O32" s="186">
        <v>0</v>
      </c>
      <c r="P32" s="186">
        <v>0</v>
      </c>
      <c r="Q32" s="186">
        <v>0</v>
      </c>
      <c r="R32" s="209">
        <v>0</v>
      </c>
      <c r="S32" s="207">
        <v>0</v>
      </c>
      <c r="T32" s="186">
        <f t="shared" si="1"/>
        <v>0.25</v>
      </c>
      <c r="U32" s="40"/>
      <c r="V32" s="197">
        <v>30</v>
      </c>
      <c r="W32" s="197">
        <v>0</v>
      </c>
      <c r="X32" s="45">
        <f>(V32/49*0.5)</f>
        <v>0.30612244897959184</v>
      </c>
      <c r="Y32" s="197">
        <v>0</v>
      </c>
      <c r="Z32" s="45">
        <f t="shared" si="2"/>
        <v>0</v>
      </c>
      <c r="AA32" s="197">
        <v>0</v>
      </c>
      <c r="AB32" s="197">
        <v>0</v>
      </c>
      <c r="AC32" s="197">
        <v>0</v>
      </c>
      <c r="AD32" s="45">
        <f t="shared" si="3"/>
        <v>0</v>
      </c>
      <c r="AE32" s="197">
        <v>0</v>
      </c>
      <c r="AF32" s="45">
        <f t="shared" si="4"/>
        <v>0</v>
      </c>
      <c r="AG32" s="199"/>
      <c r="AH32" s="45"/>
      <c r="AI32" s="186">
        <f t="shared" si="6"/>
        <v>0.30612244897959184</v>
      </c>
      <c r="AJ32" s="200">
        <f t="shared" si="7"/>
        <v>0.26825180141259303</v>
      </c>
      <c r="AK32" s="174">
        <f t="shared" si="8"/>
        <v>0.51825180141259297</v>
      </c>
      <c r="AL32" s="174">
        <f t="shared" si="9"/>
        <v>0.5</v>
      </c>
      <c r="AM32" s="174"/>
      <c r="AN32" s="239"/>
    </row>
    <row r="33" spans="1:40" ht="18" customHeight="1" x14ac:dyDescent="0.25">
      <c r="A33" s="5" t="s">
        <v>358</v>
      </c>
      <c r="B33" s="6" t="s">
        <v>8</v>
      </c>
      <c r="C33" s="7" t="s">
        <v>8</v>
      </c>
      <c r="D33" s="7" t="s">
        <v>9</v>
      </c>
      <c r="E33" s="7" t="s">
        <v>10</v>
      </c>
      <c r="F33" s="8"/>
      <c r="G33" s="192" t="s">
        <v>11</v>
      </c>
      <c r="H33" s="193"/>
      <c r="I33" s="124" t="s">
        <v>359</v>
      </c>
      <c r="J33" s="124" t="s">
        <v>38</v>
      </c>
      <c r="K33" s="185">
        <v>1</v>
      </c>
      <c r="L33" s="185">
        <v>0</v>
      </c>
      <c r="M33" s="185">
        <v>0</v>
      </c>
      <c r="N33" s="9">
        <v>0</v>
      </c>
      <c r="O33" s="9">
        <v>0</v>
      </c>
      <c r="P33" s="185">
        <v>0</v>
      </c>
      <c r="Q33" s="185">
        <v>0</v>
      </c>
      <c r="R33" s="210">
        <v>8898</v>
      </c>
      <c r="S33" s="208">
        <v>0.5</v>
      </c>
      <c r="T33" s="185">
        <f t="shared" si="1"/>
        <v>1.5</v>
      </c>
      <c r="U33" s="40"/>
      <c r="V33" s="156">
        <v>487</v>
      </c>
      <c r="W33" s="157">
        <v>0</v>
      </c>
      <c r="X33" s="45">
        <f>((V33-W33)/100)*0.5+(W33/200)*0.5</f>
        <v>2.4350000000000001</v>
      </c>
      <c r="Y33" s="156">
        <v>309</v>
      </c>
      <c r="Z33" s="45">
        <f t="shared" si="2"/>
        <v>0.44142857142857145</v>
      </c>
      <c r="AA33" s="157">
        <v>0</v>
      </c>
      <c r="AB33" s="157">
        <v>0</v>
      </c>
      <c r="AC33" s="157">
        <v>0</v>
      </c>
      <c r="AD33" s="45">
        <f t="shared" si="3"/>
        <v>0</v>
      </c>
      <c r="AE33" s="157">
        <v>60</v>
      </c>
      <c r="AF33" s="45">
        <f t="shared" si="4"/>
        <v>0.5</v>
      </c>
      <c r="AG33" s="160">
        <v>91.8</v>
      </c>
      <c r="AH33" s="45">
        <f t="shared" si="5"/>
        <v>0.5</v>
      </c>
      <c r="AI33" s="185">
        <f t="shared" si="6"/>
        <v>3.8764285714285713</v>
      </c>
      <c r="AJ33" s="48">
        <f t="shared" si="7"/>
        <v>3.3968725612876653</v>
      </c>
      <c r="AK33" s="175">
        <f t="shared" si="8"/>
        <v>4.8968725612876653</v>
      </c>
      <c r="AL33" s="176">
        <f t="shared" si="9"/>
        <v>5</v>
      </c>
      <c r="AM33" s="176">
        <v>4.5</v>
      </c>
      <c r="AN33" s="240">
        <f>AM33-AL33</f>
        <v>-0.5</v>
      </c>
    </row>
    <row r="34" spans="1:40" ht="18" customHeight="1" x14ac:dyDescent="0.25">
      <c r="A34" s="10" t="s">
        <v>437</v>
      </c>
      <c r="B34" s="6" t="s">
        <v>33</v>
      </c>
      <c r="C34" s="12" t="s">
        <v>109</v>
      </c>
      <c r="D34" s="12" t="s">
        <v>9</v>
      </c>
      <c r="E34" s="12" t="s">
        <v>10</v>
      </c>
      <c r="F34" s="13"/>
      <c r="G34" s="191" t="s">
        <v>35</v>
      </c>
      <c r="H34" s="195"/>
      <c r="I34" s="125" t="s">
        <v>438</v>
      </c>
      <c r="J34" s="125" t="s">
        <v>38</v>
      </c>
      <c r="K34" s="186">
        <v>1</v>
      </c>
      <c r="L34" s="186">
        <v>0</v>
      </c>
      <c r="M34" s="186">
        <v>0</v>
      </c>
      <c r="N34" s="186">
        <v>0</v>
      </c>
      <c r="O34" s="186">
        <v>2</v>
      </c>
      <c r="P34" s="186">
        <v>0</v>
      </c>
      <c r="Q34" s="186">
        <v>0</v>
      </c>
      <c r="R34" s="209">
        <v>15837</v>
      </c>
      <c r="S34" s="207">
        <v>1</v>
      </c>
      <c r="T34" s="186">
        <f t="shared" si="1"/>
        <v>4</v>
      </c>
      <c r="U34" s="40"/>
      <c r="V34" s="197">
        <v>976</v>
      </c>
      <c r="W34" s="197">
        <v>214</v>
      </c>
      <c r="X34" s="45">
        <f>((V34-W34)/150)*0.5+(W34/200)*0.5</f>
        <v>3.0750000000000002</v>
      </c>
      <c r="Y34" s="197">
        <v>535</v>
      </c>
      <c r="Z34" s="45">
        <f t="shared" si="2"/>
        <v>0.76428571428571423</v>
      </c>
      <c r="AA34" s="197">
        <v>107</v>
      </c>
      <c r="AB34" s="197">
        <v>77</v>
      </c>
      <c r="AC34" s="197">
        <v>0</v>
      </c>
      <c r="AD34" s="45">
        <f t="shared" si="3"/>
        <v>3.0666666666666669</v>
      </c>
      <c r="AE34" s="197">
        <v>0</v>
      </c>
      <c r="AF34" s="45">
        <f t="shared" si="4"/>
        <v>0</v>
      </c>
      <c r="AG34" s="199">
        <v>89.4</v>
      </c>
      <c r="AH34" s="45">
        <f t="shared" si="5"/>
        <v>0.75</v>
      </c>
      <c r="AI34" s="186">
        <f t="shared" si="6"/>
        <v>7.6559523809523817</v>
      </c>
      <c r="AJ34" s="200">
        <f t="shared" si="7"/>
        <v>6.7088285245503902</v>
      </c>
      <c r="AK34" s="174">
        <f t="shared" si="8"/>
        <v>10.708828524550391</v>
      </c>
      <c r="AL34" s="174">
        <f t="shared" si="9"/>
        <v>10.75</v>
      </c>
      <c r="AM34" s="174">
        <v>13.5</v>
      </c>
      <c r="AN34" s="239">
        <f>AM34-(AL34+AL35)</f>
        <v>0.25</v>
      </c>
    </row>
    <row r="35" spans="1:40" ht="18" customHeight="1" x14ac:dyDescent="0.25">
      <c r="A35" s="10" t="s">
        <v>636</v>
      </c>
      <c r="B35" s="6"/>
      <c r="C35" s="12" t="s">
        <v>630</v>
      </c>
      <c r="D35" s="12" t="s">
        <v>9</v>
      </c>
      <c r="E35" s="12" t="s">
        <v>10</v>
      </c>
      <c r="F35" s="13"/>
      <c r="G35" s="191" t="s">
        <v>11</v>
      </c>
      <c r="H35" s="195"/>
      <c r="I35" s="125" t="s">
        <v>438</v>
      </c>
      <c r="J35" s="125" t="s">
        <v>38</v>
      </c>
      <c r="K35" s="186">
        <v>1</v>
      </c>
      <c r="L35" s="186">
        <v>0</v>
      </c>
      <c r="M35" s="186">
        <v>0</v>
      </c>
      <c r="N35" s="186">
        <v>0</v>
      </c>
      <c r="O35" s="186">
        <v>0</v>
      </c>
      <c r="P35" s="186">
        <v>0</v>
      </c>
      <c r="Q35" s="186">
        <v>0</v>
      </c>
      <c r="R35" s="209">
        <v>0</v>
      </c>
      <c r="S35" s="207">
        <v>0</v>
      </c>
      <c r="T35" s="186">
        <f t="shared" si="1"/>
        <v>1</v>
      </c>
      <c r="U35" s="40"/>
      <c r="V35" s="197">
        <v>188</v>
      </c>
      <c r="W35" s="197">
        <v>0</v>
      </c>
      <c r="X35" s="45">
        <f>((V35-W35)/100)*0.5+(W35/200)*0.5</f>
        <v>0.94</v>
      </c>
      <c r="Y35" s="197">
        <v>0</v>
      </c>
      <c r="Z35" s="45">
        <f t="shared" si="2"/>
        <v>0</v>
      </c>
      <c r="AA35" s="197">
        <v>0</v>
      </c>
      <c r="AB35" s="197">
        <v>0</v>
      </c>
      <c r="AC35" s="197">
        <v>0</v>
      </c>
      <c r="AD35" s="45">
        <f t="shared" si="3"/>
        <v>0</v>
      </c>
      <c r="AE35" s="197">
        <v>0</v>
      </c>
      <c r="AF35" s="45">
        <f t="shared" si="4"/>
        <v>0</v>
      </c>
      <c r="AG35" s="199">
        <v>77</v>
      </c>
      <c r="AH35" s="45">
        <f t="shared" si="5"/>
        <v>0.75</v>
      </c>
      <c r="AI35" s="186">
        <f t="shared" si="6"/>
        <v>1.69</v>
      </c>
      <c r="AJ35" s="200">
        <f t="shared" si="7"/>
        <v>1.4809287783317886</v>
      </c>
      <c r="AK35" s="174">
        <f t="shared" si="8"/>
        <v>2.4809287783317888</v>
      </c>
      <c r="AL35" s="174">
        <f t="shared" si="9"/>
        <v>2.5</v>
      </c>
      <c r="AM35" s="174"/>
      <c r="AN35" s="239"/>
    </row>
    <row r="36" spans="1:40" ht="18" customHeight="1" x14ac:dyDescent="0.25">
      <c r="A36" s="5" t="s">
        <v>483</v>
      </c>
      <c r="B36" s="6" t="s">
        <v>33</v>
      </c>
      <c r="C36" s="7" t="s">
        <v>49</v>
      </c>
      <c r="D36" s="7" t="s">
        <v>9</v>
      </c>
      <c r="E36" s="7" t="s">
        <v>10</v>
      </c>
      <c r="F36" s="8"/>
      <c r="G36" s="192" t="s">
        <v>35</v>
      </c>
      <c r="H36" s="193"/>
      <c r="I36" s="124" t="s">
        <v>484</v>
      </c>
      <c r="J36" s="124" t="s">
        <v>38</v>
      </c>
      <c r="K36" s="185">
        <v>1</v>
      </c>
      <c r="L36" s="185">
        <v>0</v>
      </c>
      <c r="M36" s="185">
        <v>0</v>
      </c>
      <c r="N36" s="9">
        <v>0</v>
      </c>
      <c r="O36" s="9">
        <v>2</v>
      </c>
      <c r="P36" s="185">
        <v>0</v>
      </c>
      <c r="Q36" s="185">
        <v>0</v>
      </c>
      <c r="R36" s="210">
        <v>39493</v>
      </c>
      <c r="S36" s="9">
        <v>2</v>
      </c>
      <c r="T36" s="185">
        <f t="shared" si="1"/>
        <v>5</v>
      </c>
      <c r="U36" s="40"/>
      <c r="V36" s="156">
        <v>1691</v>
      </c>
      <c r="W36" s="157">
        <v>638</v>
      </c>
      <c r="X36" s="45">
        <f>((V36-W36)/150)*0.5+(W36/200)*0.5</f>
        <v>5.1049999999999995</v>
      </c>
      <c r="Y36" s="156">
        <v>1047</v>
      </c>
      <c r="Z36" s="45">
        <f t="shared" si="2"/>
        <v>1.4957142857142858</v>
      </c>
      <c r="AA36" s="157">
        <v>229</v>
      </c>
      <c r="AB36" s="157">
        <v>244</v>
      </c>
      <c r="AC36" s="157">
        <v>35</v>
      </c>
      <c r="AD36" s="45">
        <f t="shared" si="3"/>
        <v>8.1750000000000007</v>
      </c>
      <c r="AE36" s="157">
        <v>0</v>
      </c>
      <c r="AF36" s="45">
        <f t="shared" si="4"/>
        <v>0</v>
      </c>
      <c r="AG36" s="160">
        <v>122.8</v>
      </c>
      <c r="AH36" s="45">
        <f t="shared" si="5"/>
        <v>0</v>
      </c>
      <c r="AI36" s="185">
        <f t="shared" si="6"/>
        <v>14.775714285714287</v>
      </c>
      <c r="AJ36" s="48">
        <f t="shared" si="7"/>
        <v>12.947799116048767</v>
      </c>
      <c r="AK36" s="175">
        <f t="shared" si="8"/>
        <v>17.947799116048767</v>
      </c>
      <c r="AL36" s="176">
        <f t="shared" si="9"/>
        <v>18</v>
      </c>
      <c r="AM36" s="176">
        <v>17.5</v>
      </c>
      <c r="AN36" s="240">
        <f t="shared" ref="AN36:AN55" si="13">AM36-AL36</f>
        <v>-0.5</v>
      </c>
    </row>
    <row r="37" spans="1:40" ht="18" customHeight="1" x14ac:dyDescent="0.25">
      <c r="A37" s="5" t="s">
        <v>506</v>
      </c>
      <c r="B37" s="6" t="s">
        <v>33</v>
      </c>
      <c r="C37" s="7" t="s">
        <v>49</v>
      </c>
      <c r="D37" s="7" t="s">
        <v>9</v>
      </c>
      <c r="E37" s="7" t="s">
        <v>10</v>
      </c>
      <c r="F37" s="8"/>
      <c r="G37" s="192" t="s">
        <v>11</v>
      </c>
      <c r="H37" s="193"/>
      <c r="I37" s="124" t="s">
        <v>507</v>
      </c>
      <c r="J37" s="124" t="s">
        <v>38</v>
      </c>
      <c r="K37" s="185">
        <v>1</v>
      </c>
      <c r="L37" s="185">
        <v>0</v>
      </c>
      <c r="M37" s="185">
        <v>0</v>
      </c>
      <c r="N37" s="9">
        <v>0</v>
      </c>
      <c r="O37" s="9">
        <v>0</v>
      </c>
      <c r="P37" s="185">
        <v>0</v>
      </c>
      <c r="Q37" s="185">
        <v>0</v>
      </c>
      <c r="R37" s="210">
        <v>11877</v>
      </c>
      <c r="S37" s="208">
        <v>1</v>
      </c>
      <c r="T37" s="185">
        <f t="shared" si="1"/>
        <v>2</v>
      </c>
      <c r="U37" s="40"/>
      <c r="V37" s="156">
        <v>971</v>
      </c>
      <c r="W37" s="157">
        <v>33</v>
      </c>
      <c r="X37" s="45">
        <f>((V37-W37)/150)*0.5+(W37/200)*0.5</f>
        <v>3.2091666666666665</v>
      </c>
      <c r="Y37" s="156">
        <v>971</v>
      </c>
      <c r="Z37" s="45">
        <f t="shared" si="2"/>
        <v>1.3871428571428572</v>
      </c>
      <c r="AA37" s="157">
        <v>0</v>
      </c>
      <c r="AB37" s="157">
        <v>0</v>
      </c>
      <c r="AC37" s="157">
        <v>0</v>
      </c>
      <c r="AD37" s="45">
        <f t="shared" si="3"/>
        <v>0</v>
      </c>
      <c r="AE37" s="157">
        <v>0</v>
      </c>
      <c r="AF37" s="45">
        <f t="shared" si="4"/>
        <v>0</v>
      </c>
      <c r="AG37" s="160">
        <v>120.7</v>
      </c>
      <c r="AH37" s="45">
        <f t="shared" si="5"/>
        <v>0</v>
      </c>
      <c r="AI37" s="185">
        <f t="shared" si="6"/>
        <v>4.5963095238095235</v>
      </c>
      <c r="AJ37" s="48">
        <f t="shared" si="7"/>
        <v>4.0276964780650903</v>
      </c>
      <c r="AK37" s="175">
        <f t="shared" si="8"/>
        <v>6.0276964780650903</v>
      </c>
      <c r="AL37" s="176">
        <f t="shared" si="9"/>
        <v>6</v>
      </c>
      <c r="AM37" s="176">
        <v>7</v>
      </c>
      <c r="AN37" s="240">
        <f t="shared" si="13"/>
        <v>1</v>
      </c>
    </row>
    <row r="38" spans="1:40" ht="18" customHeight="1" x14ac:dyDescent="0.25">
      <c r="A38" s="5" t="s">
        <v>570</v>
      </c>
      <c r="B38" s="6" t="s">
        <v>33</v>
      </c>
      <c r="C38" s="7" t="s">
        <v>49</v>
      </c>
      <c r="D38" s="7" t="s">
        <v>9</v>
      </c>
      <c r="E38" s="7" t="s">
        <v>10</v>
      </c>
      <c r="F38" s="8"/>
      <c r="G38" s="192" t="s">
        <v>11</v>
      </c>
      <c r="H38" s="193"/>
      <c r="I38" s="124" t="s">
        <v>571</v>
      </c>
      <c r="J38" s="124" t="s">
        <v>38</v>
      </c>
      <c r="K38" s="185">
        <v>1</v>
      </c>
      <c r="L38" s="185">
        <v>0</v>
      </c>
      <c r="M38" s="185">
        <v>0</v>
      </c>
      <c r="N38" s="9">
        <v>0</v>
      </c>
      <c r="O38" s="9">
        <v>0</v>
      </c>
      <c r="P38" s="185">
        <v>0</v>
      </c>
      <c r="Q38" s="185">
        <v>0</v>
      </c>
      <c r="R38" s="210">
        <v>11455</v>
      </c>
      <c r="S38" s="208">
        <v>1</v>
      </c>
      <c r="T38" s="185">
        <f t="shared" si="1"/>
        <v>2</v>
      </c>
      <c r="U38" s="40"/>
      <c r="V38" s="156">
        <v>949</v>
      </c>
      <c r="W38" s="157">
        <v>44</v>
      </c>
      <c r="X38" s="45">
        <f>((V38-W38)/150)*0.5+(W38/200)*0.5</f>
        <v>3.1266666666666665</v>
      </c>
      <c r="Y38" s="156">
        <v>725</v>
      </c>
      <c r="Z38" s="45">
        <f t="shared" si="2"/>
        <v>1.0357142857142858</v>
      </c>
      <c r="AA38" s="157">
        <v>0</v>
      </c>
      <c r="AB38" s="157">
        <v>0</v>
      </c>
      <c r="AC38" s="157">
        <v>0</v>
      </c>
      <c r="AD38" s="45">
        <f t="shared" si="3"/>
        <v>0</v>
      </c>
      <c r="AE38" s="157">
        <v>0</v>
      </c>
      <c r="AF38" s="45">
        <f t="shared" si="4"/>
        <v>0</v>
      </c>
      <c r="AG38" s="160">
        <v>116.8</v>
      </c>
      <c r="AH38" s="45">
        <f t="shared" si="5"/>
        <v>0</v>
      </c>
      <c r="AI38" s="185">
        <f t="shared" si="6"/>
        <v>4.1623809523809525</v>
      </c>
      <c r="AJ38" s="48">
        <f t="shared" si="7"/>
        <v>3.6474495495627401</v>
      </c>
      <c r="AK38" s="175">
        <f t="shared" si="8"/>
        <v>5.6474495495627401</v>
      </c>
      <c r="AL38" s="176">
        <f t="shared" si="9"/>
        <v>5.75</v>
      </c>
      <c r="AM38" s="176">
        <v>7</v>
      </c>
      <c r="AN38" s="240">
        <f t="shared" si="13"/>
        <v>1.25</v>
      </c>
    </row>
    <row r="39" spans="1:40" ht="18" customHeight="1" x14ac:dyDescent="0.25">
      <c r="A39" s="5" t="s">
        <v>579</v>
      </c>
      <c r="B39" s="6" t="s">
        <v>33</v>
      </c>
      <c r="C39" s="7" t="s">
        <v>34</v>
      </c>
      <c r="D39" s="7" t="s">
        <v>9</v>
      </c>
      <c r="E39" s="7" t="s">
        <v>10</v>
      </c>
      <c r="F39" s="8"/>
      <c r="G39" s="192" t="s">
        <v>11</v>
      </c>
      <c r="H39" s="193"/>
      <c r="I39" s="124" t="s">
        <v>577</v>
      </c>
      <c r="J39" s="124" t="s">
        <v>38</v>
      </c>
      <c r="K39" s="185">
        <v>1</v>
      </c>
      <c r="L39" s="185">
        <v>0</v>
      </c>
      <c r="M39" s="185">
        <v>0</v>
      </c>
      <c r="N39" s="9">
        <v>0</v>
      </c>
      <c r="O39" s="9">
        <v>0</v>
      </c>
      <c r="P39" s="185">
        <v>0</v>
      </c>
      <c r="Q39" s="185">
        <v>0</v>
      </c>
      <c r="R39" s="210">
        <v>8637</v>
      </c>
      <c r="S39" s="208">
        <v>0.5</v>
      </c>
      <c r="T39" s="185">
        <f t="shared" si="1"/>
        <v>1.5</v>
      </c>
      <c r="U39" s="40"/>
      <c r="V39" s="156">
        <v>553</v>
      </c>
      <c r="W39" s="157">
        <v>0</v>
      </c>
      <c r="X39" s="45">
        <f t="shared" ref="X39:X46" si="14">((V39-W39)/100)*0.5+(W39/200)*0.5</f>
        <v>2.7650000000000001</v>
      </c>
      <c r="Y39" s="156">
        <v>263</v>
      </c>
      <c r="Z39" s="45">
        <f t="shared" si="2"/>
        <v>0.37571428571428572</v>
      </c>
      <c r="AA39" s="157">
        <v>0</v>
      </c>
      <c r="AB39" s="157">
        <v>0</v>
      </c>
      <c r="AC39" s="157">
        <v>0</v>
      </c>
      <c r="AD39" s="45">
        <f t="shared" si="3"/>
        <v>0</v>
      </c>
      <c r="AE39" s="157">
        <v>0</v>
      </c>
      <c r="AF39" s="45">
        <f t="shared" si="4"/>
        <v>0</v>
      </c>
      <c r="AG39" s="160">
        <v>73.8</v>
      </c>
      <c r="AH39" s="45">
        <f t="shared" si="5"/>
        <v>0.75</v>
      </c>
      <c r="AI39" s="185">
        <f t="shared" si="6"/>
        <v>3.890714285714286</v>
      </c>
      <c r="AJ39" s="48">
        <f t="shared" si="7"/>
        <v>3.4093909786869201</v>
      </c>
      <c r="AK39" s="175">
        <f t="shared" si="8"/>
        <v>4.9093909786869201</v>
      </c>
      <c r="AL39" s="176">
        <f t="shared" si="9"/>
        <v>5</v>
      </c>
      <c r="AM39" s="176">
        <v>6.5</v>
      </c>
      <c r="AN39" s="240">
        <f t="shared" si="13"/>
        <v>1.5</v>
      </c>
    </row>
    <row r="40" spans="1:40" ht="18" customHeight="1" x14ac:dyDescent="0.25">
      <c r="A40" s="5" t="s">
        <v>580</v>
      </c>
      <c r="B40" s="6" t="s">
        <v>8</v>
      </c>
      <c r="C40" s="7" t="s">
        <v>8</v>
      </c>
      <c r="D40" s="7" t="s">
        <v>9</v>
      </c>
      <c r="E40" s="14" t="s">
        <v>42</v>
      </c>
      <c r="F40" s="8"/>
      <c r="G40" s="192" t="s">
        <v>11</v>
      </c>
      <c r="H40" s="193"/>
      <c r="I40" s="124" t="s">
        <v>581</v>
      </c>
      <c r="J40" s="124" t="s">
        <v>38</v>
      </c>
      <c r="K40" s="185">
        <v>1</v>
      </c>
      <c r="L40" s="185">
        <v>0</v>
      </c>
      <c r="M40" s="185">
        <v>1.5</v>
      </c>
      <c r="N40" s="9">
        <v>0</v>
      </c>
      <c r="O40" s="9">
        <v>0</v>
      </c>
      <c r="P40" s="185">
        <v>0</v>
      </c>
      <c r="Q40" s="185">
        <v>0</v>
      </c>
      <c r="R40" s="210">
        <v>8385</v>
      </c>
      <c r="S40" s="208">
        <v>0.5</v>
      </c>
      <c r="T40" s="185">
        <f t="shared" si="1"/>
        <v>3</v>
      </c>
      <c r="U40" s="40"/>
      <c r="V40" s="159">
        <v>460</v>
      </c>
      <c r="W40" s="157">
        <v>0</v>
      </c>
      <c r="X40" s="45">
        <f t="shared" si="14"/>
        <v>2.2999999999999998</v>
      </c>
      <c r="Y40" s="159">
        <v>79</v>
      </c>
      <c r="Z40" s="45">
        <f t="shared" si="2"/>
        <v>0.11285714285714285</v>
      </c>
      <c r="AA40" s="157">
        <v>0</v>
      </c>
      <c r="AB40" s="157">
        <v>0</v>
      </c>
      <c r="AC40" s="157">
        <v>0</v>
      </c>
      <c r="AD40" s="45">
        <f t="shared" si="3"/>
        <v>0</v>
      </c>
      <c r="AE40" s="157">
        <v>57</v>
      </c>
      <c r="AF40" s="45">
        <f t="shared" si="4"/>
        <v>0.5</v>
      </c>
      <c r="AG40" s="160">
        <v>59.6</v>
      </c>
      <c r="AH40" s="45">
        <f t="shared" si="5"/>
        <v>1</v>
      </c>
      <c r="AI40" s="185">
        <f t="shared" si="6"/>
        <v>3.9128571428571428</v>
      </c>
      <c r="AJ40" s="48">
        <f t="shared" si="7"/>
        <v>3.4287945256557641</v>
      </c>
      <c r="AK40" s="175">
        <f t="shared" si="8"/>
        <v>6.4287945256557641</v>
      </c>
      <c r="AL40" s="176">
        <f t="shared" si="9"/>
        <v>6.5</v>
      </c>
      <c r="AM40" s="176">
        <v>8</v>
      </c>
      <c r="AN40" s="240">
        <f t="shared" si="13"/>
        <v>1.5</v>
      </c>
    </row>
    <row r="41" spans="1:40" ht="18" customHeight="1" x14ac:dyDescent="0.25">
      <c r="A41" s="5" t="s">
        <v>582</v>
      </c>
      <c r="B41" s="6" t="s">
        <v>8</v>
      </c>
      <c r="C41" s="7" t="s">
        <v>8</v>
      </c>
      <c r="D41" s="7" t="s">
        <v>9</v>
      </c>
      <c r="E41" s="7" t="s">
        <v>10</v>
      </c>
      <c r="F41" s="8"/>
      <c r="G41" s="192" t="s">
        <v>11</v>
      </c>
      <c r="H41" s="193"/>
      <c r="I41" s="124" t="s">
        <v>583</v>
      </c>
      <c r="J41" s="124" t="s">
        <v>38</v>
      </c>
      <c r="K41" s="185">
        <v>1</v>
      </c>
      <c r="L41" s="185">
        <v>0</v>
      </c>
      <c r="M41" s="185">
        <v>0</v>
      </c>
      <c r="N41" s="9">
        <v>0</v>
      </c>
      <c r="O41" s="9">
        <v>0</v>
      </c>
      <c r="P41" s="185">
        <v>0</v>
      </c>
      <c r="Q41" s="185">
        <v>0</v>
      </c>
      <c r="R41" s="210">
        <v>7039</v>
      </c>
      <c r="S41" s="208">
        <v>0.5</v>
      </c>
      <c r="T41" s="185">
        <f t="shared" si="1"/>
        <v>1.5</v>
      </c>
      <c r="U41" s="40"/>
      <c r="V41" s="159">
        <v>799</v>
      </c>
      <c r="W41" s="157">
        <v>0</v>
      </c>
      <c r="X41" s="45">
        <f t="shared" si="14"/>
        <v>3.9950000000000001</v>
      </c>
      <c r="Y41" s="159">
        <v>706</v>
      </c>
      <c r="Z41" s="45">
        <f t="shared" si="2"/>
        <v>1.0085714285714287</v>
      </c>
      <c r="AA41" s="157">
        <v>0</v>
      </c>
      <c r="AB41" s="157">
        <v>0</v>
      </c>
      <c r="AC41" s="157">
        <v>0</v>
      </c>
      <c r="AD41" s="45">
        <f t="shared" si="3"/>
        <v>0</v>
      </c>
      <c r="AE41" s="157">
        <v>0</v>
      </c>
      <c r="AF41" s="45">
        <f t="shared" si="4"/>
        <v>0</v>
      </c>
      <c r="AG41" s="160">
        <v>119.3</v>
      </c>
      <c r="AH41" s="45">
        <f t="shared" si="5"/>
        <v>0</v>
      </c>
      <c r="AI41" s="185">
        <f t="shared" si="6"/>
        <v>5.003571428571429</v>
      </c>
      <c r="AJ41" s="48">
        <f t="shared" si="7"/>
        <v>4.3845756940888334</v>
      </c>
      <c r="AK41" s="175">
        <f t="shared" si="8"/>
        <v>5.8845756940888334</v>
      </c>
      <c r="AL41" s="176">
        <f t="shared" si="9"/>
        <v>6</v>
      </c>
      <c r="AM41" s="176">
        <v>5</v>
      </c>
      <c r="AN41" s="240">
        <f t="shared" si="13"/>
        <v>-1</v>
      </c>
    </row>
    <row r="42" spans="1:40" ht="18" customHeight="1" x14ac:dyDescent="0.25">
      <c r="A42" s="5" t="s">
        <v>480</v>
      </c>
      <c r="B42" s="6" t="s">
        <v>8</v>
      </c>
      <c r="C42" s="7" t="s">
        <v>8</v>
      </c>
      <c r="D42" s="7" t="s">
        <v>9</v>
      </c>
      <c r="E42" s="7" t="s">
        <v>10</v>
      </c>
      <c r="F42" s="8"/>
      <c r="G42" s="192" t="s">
        <v>11</v>
      </c>
      <c r="H42" s="193"/>
      <c r="I42" s="124" t="s">
        <v>481</v>
      </c>
      <c r="J42" s="124" t="s">
        <v>482</v>
      </c>
      <c r="K42" s="185">
        <v>1</v>
      </c>
      <c r="L42" s="185">
        <v>0</v>
      </c>
      <c r="M42" s="185">
        <v>0</v>
      </c>
      <c r="N42" s="9">
        <v>0</v>
      </c>
      <c r="O42" s="9">
        <v>0</v>
      </c>
      <c r="P42" s="185">
        <v>0</v>
      </c>
      <c r="Q42" s="185">
        <v>0</v>
      </c>
      <c r="R42" s="210">
        <v>7308</v>
      </c>
      <c r="S42" s="208">
        <v>0.5</v>
      </c>
      <c r="T42" s="185">
        <f t="shared" si="1"/>
        <v>1.5</v>
      </c>
      <c r="U42" s="40"/>
      <c r="V42" s="156">
        <v>546</v>
      </c>
      <c r="W42" s="157">
        <v>0</v>
      </c>
      <c r="X42" s="45">
        <f t="shared" si="14"/>
        <v>2.73</v>
      </c>
      <c r="Y42" s="156">
        <v>444</v>
      </c>
      <c r="Z42" s="45">
        <f t="shared" si="2"/>
        <v>0.63428571428571423</v>
      </c>
      <c r="AA42" s="157">
        <v>0</v>
      </c>
      <c r="AB42" s="157">
        <v>0</v>
      </c>
      <c r="AC42" s="157">
        <v>0</v>
      </c>
      <c r="AD42" s="45">
        <f t="shared" si="3"/>
        <v>0</v>
      </c>
      <c r="AE42" s="157">
        <v>34</v>
      </c>
      <c r="AF42" s="45">
        <f t="shared" si="4"/>
        <v>0.5</v>
      </c>
      <c r="AG42" s="160">
        <v>99.3</v>
      </c>
      <c r="AH42" s="45">
        <f t="shared" si="5"/>
        <v>0.5</v>
      </c>
      <c r="AI42" s="185">
        <f t="shared" si="6"/>
        <v>4.3642857142857139</v>
      </c>
      <c r="AJ42" s="48">
        <f t="shared" si="7"/>
        <v>3.8243765154722014</v>
      </c>
      <c r="AK42" s="175">
        <f t="shared" si="8"/>
        <v>5.3243765154722009</v>
      </c>
      <c r="AL42" s="176">
        <f t="shared" si="9"/>
        <v>5.25</v>
      </c>
      <c r="AM42" s="176">
        <v>5</v>
      </c>
      <c r="AN42" s="240">
        <f t="shared" si="13"/>
        <v>-0.25</v>
      </c>
    </row>
    <row r="43" spans="1:40" ht="18" customHeight="1" x14ac:dyDescent="0.25">
      <c r="A43" s="5" t="s">
        <v>452</v>
      </c>
      <c r="B43" s="6" t="s">
        <v>8</v>
      </c>
      <c r="C43" s="7" t="s">
        <v>8</v>
      </c>
      <c r="D43" s="7" t="s">
        <v>9</v>
      </c>
      <c r="E43" s="7" t="s">
        <v>10</v>
      </c>
      <c r="F43" s="8"/>
      <c r="G43" s="192" t="s">
        <v>11</v>
      </c>
      <c r="H43" s="193"/>
      <c r="I43" s="124" t="s">
        <v>453</v>
      </c>
      <c r="J43" s="124" t="s">
        <v>454</v>
      </c>
      <c r="K43" s="185">
        <v>1</v>
      </c>
      <c r="L43" s="185">
        <v>0</v>
      </c>
      <c r="M43" s="185">
        <v>0</v>
      </c>
      <c r="N43" s="9">
        <v>0</v>
      </c>
      <c r="O43" s="9">
        <v>0</v>
      </c>
      <c r="P43" s="185">
        <v>0</v>
      </c>
      <c r="Q43" s="185">
        <v>0</v>
      </c>
      <c r="R43" s="210">
        <v>5438</v>
      </c>
      <c r="S43" s="208">
        <v>0.5</v>
      </c>
      <c r="T43" s="185">
        <f t="shared" si="1"/>
        <v>1.5</v>
      </c>
      <c r="U43" s="40"/>
      <c r="V43" s="156">
        <v>487</v>
      </c>
      <c r="W43" s="157">
        <v>0</v>
      </c>
      <c r="X43" s="45">
        <f t="shared" si="14"/>
        <v>2.4350000000000001</v>
      </c>
      <c r="Y43" s="156">
        <v>401</v>
      </c>
      <c r="Z43" s="45">
        <f t="shared" si="2"/>
        <v>0.57285714285714284</v>
      </c>
      <c r="AA43" s="157">
        <v>0</v>
      </c>
      <c r="AB43" s="157">
        <v>0</v>
      </c>
      <c r="AC43" s="157">
        <v>0</v>
      </c>
      <c r="AD43" s="45">
        <f t="shared" si="3"/>
        <v>0</v>
      </c>
      <c r="AE43" s="157">
        <v>41</v>
      </c>
      <c r="AF43" s="45">
        <f t="shared" si="4"/>
        <v>0.5</v>
      </c>
      <c r="AG43" s="160">
        <v>99.2</v>
      </c>
      <c r="AH43" s="45">
        <f t="shared" si="5"/>
        <v>0.5</v>
      </c>
      <c r="AI43" s="185">
        <f t="shared" si="6"/>
        <v>4.0078571428571426</v>
      </c>
      <c r="AJ43" s="48">
        <f t="shared" si="7"/>
        <v>3.5120420013608054</v>
      </c>
      <c r="AK43" s="175">
        <f t="shared" si="8"/>
        <v>5.0120420013608058</v>
      </c>
      <c r="AL43" s="176">
        <f t="shared" si="9"/>
        <v>5</v>
      </c>
      <c r="AM43" s="176">
        <v>5</v>
      </c>
      <c r="AN43" s="240">
        <f t="shared" si="13"/>
        <v>0</v>
      </c>
    </row>
    <row r="44" spans="1:40" ht="18" customHeight="1" x14ac:dyDescent="0.25">
      <c r="A44" s="5" t="s">
        <v>508</v>
      </c>
      <c r="B44" s="6" t="s">
        <v>8</v>
      </c>
      <c r="C44" s="7" t="s">
        <v>8</v>
      </c>
      <c r="D44" s="7" t="s">
        <v>9</v>
      </c>
      <c r="E44" s="137" t="s">
        <v>29</v>
      </c>
      <c r="F44" s="8"/>
      <c r="G44" s="192" t="s">
        <v>11</v>
      </c>
      <c r="H44" s="193"/>
      <c r="I44" s="124" t="s">
        <v>509</v>
      </c>
      <c r="J44" s="124" t="s">
        <v>510</v>
      </c>
      <c r="K44" s="185">
        <v>1</v>
      </c>
      <c r="L44" s="9">
        <v>1</v>
      </c>
      <c r="M44" s="185">
        <v>0</v>
      </c>
      <c r="N44" s="9">
        <v>0</v>
      </c>
      <c r="O44" s="9">
        <v>0</v>
      </c>
      <c r="P44" s="185">
        <v>0</v>
      </c>
      <c r="Q44" s="185">
        <v>0</v>
      </c>
      <c r="R44" s="210">
        <v>5240</v>
      </c>
      <c r="S44" s="208">
        <v>0.5</v>
      </c>
      <c r="T44" s="185">
        <f t="shared" si="1"/>
        <v>2.5</v>
      </c>
      <c r="U44" s="40"/>
      <c r="V44" s="156">
        <v>224</v>
      </c>
      <c r="W44" s="157">
        <v>0</v>
      </c>
      <c r="X44" s="45">
        <f t="shared" si="14"/>
        <v>1.1200000000000001</v>
      </c>
      <c r="Y44" s="156">
        <v>195</v>
      </c>
      <c r="Z44" s="45">
        <f t="shared" si="2"/>
        <v>0.27857142857142858</v>
      </c>
      <c r="AA44" s="157">
        <v>0</v>
      </c>
      <c r="AB44" s="157">
        <v>0</v>
      </c>
      <c r="AC44" s="157">
        <v>0</v>
      </c>
      <c r="AD44" s="45">
        <f t="shared" si="3"/>
        <v>0</v>
      </c>
      <c r="AE44" s="157">
        <v>0</v>
      </c>
      <c r="AF44" s="45">
        <f t="shared" si="4"/>
        <v>0</v>
      </c>
      <c r="AG44" s="160">
        <v>81.8</v>
      </c>
      <c r="AH44" s="45">
        <f t="shared" si="5"/>
        <v>0.75</v>
      </c>
      <c r="AI44" s="185">
        <f t="shared" si="6"/>
        <v>2.1485714285714286</v>
      </c>
      <c r="AJ44" s="48">
        <f t="shared" si="7"/>
        <v>1.8827699768478532</v>
      </c>
      <c r="AK44" s="175">
        <f t="shared" si="8"/>
        <v>4.382769976847853</v>
      </c>
      <c r="AL44" s="176">
        <f t="shared" si="9"/>
        <v>4.5</v>
      </c>
      <c r="AM44" s="176">
        <v>4</v>
      </c>
      <c r="AN44" s="240">
        <f t="shared" si="13"/>
        <v>-0.5</v>
      </c>
    </row>
    <row r="45" spans="1:40" ht="18" customHeight="1" x14ac:dyDescent="0.25">
      <c r="A45" s="5" t="s">
        <v>400</v>
      </c>
      <c r="B45" s="6" t="s">
        <v>8</v>
      </c>
      <c r="C45" s="7" t="s">
        <v>8</v>
      </c>
      <c r="D45" s="7" t="s">
        <v>9</v>
      </c>
      <c r="E45" s="7" t="s">
        <v>10</v>
      </c>
      <c r="F45" s="8"/>
      <c r="G45" s="192" t="s">
        <v>11</v>
      </c>
      <c r="H45" s="193"/>
      <c r="I45" s="124" t="s">
        <v>401</v>
      </c>
      <c r="J45" s="124" t="s">
        <v>402</v>
      </c>
      <c r="K45" s="185">
        <v>1</v>
      </c>
      <c r="L45" s="185">
        <v>0</v>
      </c>
      <c r="M45" s="185">
        <v>0</v>
      </c>
      <c r="N45" s="9">
        <v>0</v>
      </c>
      <c r="O45" s="9">
        <v>0</v>
      </c>
      <c r="P45" s="185">
        <v>0</v>
      </c>
      <c r="Q45" s="185">
        <v>0</v>
      </c>
      <c r="R45" s="210">
        <v>3427</v>
      </c>
      <c r="S45" s="208">
        <v>0.5</v>
      </c>
      <c r="T45" s="185">
        <f t="shared" si="1"/>
        <v>1.5</v>
      </c>
      <c r="U45" s="40"/>
      <c r="V45" s="156">
        <v>263</v>
      </c>
      <c r="W45" s="157">
        <v>0</v>
      </c>
      <c r="X45" s="45">
        <f t="shared" si="14"/>
        <v>1.3149999999999999</v>
      </c>
      <c r="Y45" s="156">
        <v>227</v>
      </c>
      <c r="Z45" s="45">
        <f t="shared" si="2"/>
        <v>0.32428571428571429</v>
      </c>
      <c r="AA45" s="157">
        <v>0</v>
      </c>
      <c r="AB45" s="157">
        <v>0</v>
      </c>
      <c r="AC45" s="157">
        <v>0</v>
      </c>
      <c r="AD45" s="45">
        <f t="shared" si="3"/>
        <v>0</v>
      </c>
      <c r="AE45" s="157">
        <v>0</v>
      </c>
      <c r="AF45" s="45">
        <f t="shared" si="4"/>
        <v>0</v>
      </c>
      <c r="AG45" s="160">
        <v>87.5</v>
      </c>
      <c r="AH45" s="45">
        <f t="shared" si="5"/>
        <v>0.75</v>
      </c>
      <c r="AI45" s="185">
        <f t="shared" si="6"/>
        <v>2.3892857142857142</v>
      </c>
      <c r="AJ45" s="48">
        <f t="shared" si="7"/>
        <v>2.0937053100252885</v>
      </c>
      <c r="AK45" s="175">
        <f t="shared" si="8"/>
        <v>3.5937053100252885</v>
      </c>
      <c r="AL45" s="176">
        <f t="shared" si="9"/>
        <v>3.5</v>
      </c>
      <c r="AM45" s="176">
        <v>3</v>
      </c>
      <c r="AN45" s="240">
        <f t="shared" si="13"/>
        <v>-0.5</v>
      </c>
    </row>
    <row r="46" spans="1:40" ht="18" customHeight="1" x14ac:dyDescent="0.25">
      <c r="A46" s="5" t="s">
        <v>110</v>
      </c>
      <c r="B46" s="6" t="s">
        <v>8</v>
      </c>
      <c r="C46" s="7" t="s">
        <v>8</v>
      </c>
      <c r="D46" s="7" t="s">
        <v>9</v>
      </c>
      <c r="E46" s="14" t="s">
        <v>42</v>
      </c>
      <c r="F46" s="8"/>
      <c r="G46" s="192" t="s">
        <v>11</v>
      </c>
      <c r="H46" s="193"/>
      <c r="I46" s="124" t="s">
        <v>111</v>
      </c>
      <c r="J46" s="124" t="s">
        <v>112</v>
      </c>
      <c r="K46" s="185">
        <v>1</v>
      </c>
      <c r="L46" s="185">
        <v>0</v>
      </c>
      <c r="M46" s="185">
        <v>1.5</v>
      </c>
      <c r="N46" s="9">
        <v>0</v>
      </c>
      <c r="O46" s="9">
        <v>0</v>
      </c>
      <c r="P46" s="185">
        <v>0</v>
      </c>
      <c r="Q46" s="185">
        <v>0</v>
      </c>
      <c r="R46" s="210">
        <v>8446</v>
      </c>
      <c r="S46" s="208">
        <v>0.5</v>
      </c>
      <c r="T46" s="185">
        <f t="shared" si="1"/>
        <v>3</v>
      </c>
      <c r="U46" s="40"/>
      <c r="V46" s="156">
        <v>634</v>
      </c>
      <c r="W46" s="157">
        <v>0</v>
      </c>
      <c r="X46" s="45">
        <f t="shared" si="14"/>
        <v>3.17</v>
      </c>
      <c r="Y46" s="156">
        <v>144</v>
      </c>
      <c r="Z46" s="45">
        <f t="shared" si="2"/>
        <v>0.20571428571428571</v>
      </c>
      <c r="AA46" s="157">
        <v>0</v>
      </c>
      <c r="AB46" s="157">
        <v>0</v>
      </c>
      <c r="AC46" s="157">
        <v>0</v>
      </c>
      <c r="AD46" s="45">
        <f t="shared" si="3"/>
        <v>0</v>
      </c>
      <c r="AE46" s="157">
        <v>62</v>
      </c>
      <c r="AF46" s="45">
        <f t="shared" si="4"/>
        <v>0.5</v>
      </c>
      <c r="AG46" s="160">
        <v>72</v>
      </c>
      <c r="AH46" s="45">
        <f t="shared" si="5"/>
        <v>0.75</v>
      </c>
      <c r="AI46" s="185">
        <f t="shared" si="6"/>
        <v>4.6257142857142854</v>
      </c>
      <c r="AJ46" s="48">
        <f t="shared" si="7"/>
        <v>4.0534635538785562</v>
      </c>
      <c r="AK46" s="175">
        <f t="shared" si="8"/>
        <v>7.0534635538785562</v>
      </c>
      <c r="AL46" s="176">
        <f t="shared" si="9"/>
        <v>7</v>
      </c>
      <c r="AM46" s="176">
        <v>8.5</v>
      </c>
      <c r="AN46" s="240">
        <f t="shared" si="13"/>
        <v>1.5</v>
      </c>
    </row>
    <row r="47" spans="1:40" ht="18" customHeight="1" x14ac:dyDescent="0.25">
      <c r="A47" s="5" t="s">
        <v>231</v>
      </c>
      <c r="B47" s="6" t="s">
        <v>33</v>
      </c>
      <c r="C47" s="7" t="s">
        <v>49</v>
      </c>
      <c r="D47" s="7" t="s">
        <v>9</v>
      </c>
      <c r="E47" s="7" t="s">
        <v>10</v>
      </c>
      <c r="F47" s="8"/>
      <c r="G47" s="192" t="s">
        <v>11</v>
      </c>
      <c r="H47" s="193"/>
      <c r="I47" s="124" t="s">
        <v>232</v>
      </c>
      <c r="J47" s="124" t="s">
        <v>112</v>
      </c>
      <c r="K47" s="185">
        <v>1</v>
      </c>
      <c r="L47" s="185">
        <v>0</v>
      </c>
      <c r="M47" s="185">
        <v>0</v>
      </c>
      <c r="N47" s="9">
        <v>0</v>
      </c>
      <c r="O47" s="9">
        <v>0</v>
      </c>
      <c r="P47" s="185">
        <v>0</v>
      </c>
      <c r="Q47" s="185">
        <v>0</v>
      </c>
      <c r="R47" s="210">
        <v>15784</v>
      </c>
      <c r="S47" s="208">
        <v>1</v>
      </c>
      <c r="T47" s="185">
        <f t="shared" si="1"/>
        <v>2</v>
      </c>
      <c r="U47" s="40"/>
      <c r="V47" s="156">
        <v>1464</v>
      </c>
      <c r="W47" s="157">
        <v>232</v>
      </c>
      <c r="X47" s="45">
        <f>((V47-W47)/150)*0.5+(W47/200)*0.5</f>
        <v>4.6866666666666665</v>
      </c>
      <c r="Y47" s="156">
        <v>867</v>
      </c>
      <c r="Z47" s="45">
        <f t="shared" si="2"/>
        <v>1.2385714285714287</v>
      </c>
      <c r="AA47" s="157">
        <v>0</v>
      </c>
      <c r="AB47" s="157">
        <v>0</v>
      </c>
      <c r="AC47" s="157">
        <v>0</v>
      </c>
      <c r="AD47" s="45">
        <f t="shared" si="3"/>
        <v>0</v>
      </c>
      <c r="AE47" s="157">
        <v>0</v>
      </c>
      <c r="AF47" s="45">
        <f t="shared" si="4"/>
        <v>0</v>
      </c>
      <c r="AG47" s="160">
        <v>110.3</v>
      </c>
      <c r="AH47" s="45">
        <f t="shared" si="5"/>
        <v>0</v>
      </c>
      <c r="AI47" s="185">
        <f t="shared" si="6"/>
        <v>5.925238095238095</v>
      </c>
      <c r="AJ47" s="48">
        <f t="shared" si="7"/>
        <v>5.1922222566307257</v>
      </c>
      <c r="AK47" s="175">
        <f t="shared" si="8"/>
        <v>7.1922222566307257</v>
      </c>
      <c r="AL47" s="176">
        <f t="shared" si="9"/>
        <v>7.25</v>
      </c>
      <c r="AM47" s="176">
        <v>8.5</v>
      </c>
      <c r="AN47" s="240">
        <f t="shared" si="13"/>
        <v>1.25</v>
      </c>
    </row>
    <row r="48" spans="1:40" ht="18" customHeight="1" x14ac:dyDescent="0.25">
      <c r="A48" s="5" t="s">
        <v>244</v>
      </c>
      <c r="B48" s="6" t="s">
        <v>33</v>
      </c>
      <c r="C48" s="7" t="s">
        <v>49</v>
      </c>
      <c r="D48" s="7" t="s">
        <v>9</v>
      </c>
      <c r="E48" s="7" t="s">
        <v>10</v>
      </c>
      <c r="F48" s="8"/>
      <c r="G48" s="192" t="s">
        <v>11</v>
      </c>
      <c r="H48" s="193"/>
      <c r="I48" s="124" t="s">
        <v>242</v>
      </c>
      <c r="J48" s="124" t="s">
        <v>112</v>
      </c>
      <c r="K48" s="185">
        <v>1</v>
      </c>
      <c r="L48" s="185">
        <v>0</v>
      </c>
      <c r="M48" s="185">
        <v>0</v>
      </c>
      <c r="N48" s="9">
        <v>0</v>
      </c>
      <c r="O48" s="9">
        <v>0</v>
      </c>
      <c r="P48" s="185">
        <v>0</v>
      </c>
      <c r="Q48" s="185">
        <v>0</v>
      </c>
      <c r="R48" s="210">
        <v>8500</v>
      </c>
      <c r="S48" s="208">
        <v>0.5</v>
      </c>
      <c r="T48" s="185">
        <f t="shared" si="1"/>
        <v>1.5</v>
      </c>
      <c r="U48" s="40"/>
      <c r="V48" s="156">
        <v>1074</v>
      </c>
      <c r="W48" s="157">
        <v>58</v>
      </c>
      <c r="X48" s="45">
        <f>((V48-W48)/150)*0.5+(W48/200)*0.5</f>
        <v>3.5316666666666667</v>
      </c>
      <c r="Y48" s="156">
        <v>719</v>
      </c>
      <c r="Z48" s="45">
        <f t="shared" si="2"/>
        <v>1.0271428571428571</v>
      </c>
      <c r="AA48" s="157">
        <v>0</v>
      </c>
      <c r="AB48" s="157">
        <v>0</v>
      </c>
      <c r="AC48" s="157">
        <v>0</v>
      </c>
      <c r="AD48" s="45">
        <f t="shared" si="3"/>
        <v>0</v>
      </c>
      <c r="AE48" s="157">
        <v>0</v>
      </c>
      <c r="AF48" s="45">
        <f t="shared" si="4"/>
        <v>0</v>
      </c>
      <c r="AG48" s="160">
        <v>103</v>
      </c>
      <c r="AH48" s="45">
        <f t="shared" si="5"/>
        <v>0.5</v>
      </c>
      <c r="AI48" s="185">
        <f t="shared" si="6"/>
        <v>5.0588095238095239</v>
      </c>
      <c r="AJ48" s="48">
        <f t="shared" si="7"/>
        <v>4.43298024136595</v>
      </c>
      <c r="AK48" s="175">
        <f t="shared" si="8"/>
        <v>5.93298024136595</v>
      </c>
      <c r="AL48" s="176">
        <f t="shared" si="9"/>
        <v>6</v>
      </c>
      <c r="AM48" s="176">
        <v>7</v>
      </c>
      <c r="AN48" s="240">
        <f t="shared" si="13"/>
        <v>1</v>
      </c>
    </row>
    <row r="49" spans="1:40" ht="18" customHeight="1" x14ac:dyDescent="0.25">
      <c r="A49" s="5" t="s">
        <v>278</v>
      </c>
      <c r="B49" s="6" t="s">
        <v>8</v>
      </c>
      <c r="C49" s="7" t="s">
        <v>8</v>
      </c>
      <c r="D49" s="7" t="s">
        <v>9</v>
      </c>
      <c r="E49" s="7" t="s">
        <v>10</v>
      </c>
      <c r="F49" s="8"/>
      <c r="G49" s="192" t="s">
        <v>11</v>
      </c>
      <c r="H49" s="193"/>
      <c r="I49" s="124" t="s">
        <v>279</v>
      </c>
      <c r="J49" s="124" t="s">
        <v>112</v>
      </c>
      <c r="K49" s="185">
        <v>1</v>
      </c>
      <c r="L49" s="185">
        <v>0</v>
      </c>
      <c r="M49" s="185">
        <v>0</v>
      </c>
      <c r="N49" s="9">
        <v>0</v>
      </c>
      <c r="O49" s="9">
        <v>0</v>
      </c>
      <c r="P49" s="185">
        <v>0</v>
      </c>
      <c r="Q49" s="185">
        <v>0</v>
      </c>
      <c r="R49" s="210">
        <v>6024</v>
      </c>
      <c r="S49" s="208">
        <v>0.5</v>
      </c>
      <c r="T49" s="185">
        <f t="shared" si="1"/>
        <v>1.5</v>
      </c>
      <c r="U49" s="40"/>
      <c r="V49" s="156">
        <v>538</v>
      </c>
      <c r="W49" s="157">
        <v>0</v>
      </c>
      <c r="X49" s="45">
        <f>((V49-W49)/100)*0.5+(W49/200)*0.5</f>
        <v>2.69</v>
      </c>
      <c r="Y49" s="156">
        <v>385</v>
      </c>
      <c r="Z49" s="45">
        <f t="shared" si="2"/>
        <v>0.55000000000000004</v>
      </c>
      <c r="AA49" s="157">
        <v>0</v>
      </c>
      <c r="AB49" s="157">
        <v>0</v>
      </c>
      <c r="AC49" s="157">
        <v>0</v>
      </c>
      <c r="AD49" s="45">
        <f t="shared" si="3"/>
        <v>0</v>
      </c>
      <c r="AE49" s="157">
        <v>61</v>
      </c>
      <c r="AF49" s="45">
        <f t="shared" si="4"/>
        <v>0.5</v>
      </c>
      <c r="AG49" s="160">
        <v>95.8</v>
      </c>
      <c r="AH49" s="45">
        <f t="shared" si="5"/>
        <v>0.5</v>
      </c>
      <c r="AI49" s="185">
        <f t="shared" si="6"/>
        <v>4.24</v>
      </c>
      <c r="AJ49" s="48">
        <f t="shared" si="7"/>
        <v>3.7154662840986892</v>
      </c>
      <c r="AK49" s="175">
        <f t="shared" si="8"/>
        <v>5.2154662840986887</v>
      </c>
      <c r="AL49" s="176">
        <f t="shared" si="9"/>
        <v>5.25</v>
      </c>
      <c r="AM49" s="176">
        <v>5</v>
      </c>
      <c r="AN49" s="240">
        <f t="shared" si="13"/>
        <v>-0.25</v>
      </c>
    </row>
    <row r="50" spans="1:40" ht="18" customHeight="1" x14ac:dyDescent="0.25">
      <c r="A50" s="5" t="s">
        <v>298</v>
      </c>
      <c r="B50" s="6" t="s">
        <v>8</v>
      </c>
      <c r="C50" s="7" t="s">
        <v>8</v>
      </c>
      <c r="D50" s="7" t="s">
        <v>9</v>
      </c>
      <c r="E50" s="14" t="s">
        <v>42</v>
      </c>
      <c r="F50" s="8"/>
      <c r="G50" s="192" t="s">
        <v>11</v>
      </c>
      <c r="H50" s="193"/>
      <c r="I50" s="124" t="s">
        <v>299</v>
      </c>
      <c r="J50" s="124" t="s">
        <v>112</v>
      </c>
      <c r="K50" s="185">
        <v>1</v>
      </c>
      <c r="L50" s="185">
        <v>0</v>
      </c>
      <c r="M50" s="185">
        <v>1.5</v>
      </c>
      <c r="N50" s="9">
        <v>0</v>
      </c>
      <c r="O50" s="9">
        <v>0</v>
      </c>
      <c r="P50" s="185">
        <v>0</v>
      </c>
      <c r="Q50" s="185">
        <v>0</v>
      </c>
      <c r="R50" s="210">
        <v>9623</v>
      </c>
      <c r="S50" s="208">
        <v>0.5</v>
      </c>
      <c r="T50" s="185">
        <f t="shared" si="1"/>
        <v>3</v>
      </c>
      <c r="U50" s="40"/>
      <c r="V50" s="156">
        <v>598</v>
      </c>
      <c r="W50" s="157">
        <v>0</v>
      </c>
      <c r="X50" s="45">
        <f>((V50-W50)/100)*0.5+(W50/200)*0.5</f>
        <v>2.99</v>
      </c>
      <c r="Y50" s="156">
        <v>171</v>
      </c>
      <c r="Z50" s="45">
        <f t="shared" si="2"/>
        <v>0.24428571428571427</v>
      </c>
      <c r="AA50" s="157">
        <v>0</v>
      </c>
      <c r="AB50" s="157">
        <v>0</v>
      </c>
      <c r="AC50" s="157">
        <v>0</v>
      </c>
      <c r="AD50" s="45">
        <f t="shared" si="3"/>
        <v>0</v>
      </c>
      <c r="AE50" s="157">
        <v>0</v>
      </c>
      <c r="AF50" s="45">
        <f t="shared" si="4"/>
        <v>0</v>
      </c>
      <c r="AG50" s="160">
        <v>72.3</v>
      </c>
      <c r="AH50" s="45">
        <f t="shared" si="5"/>
        <v>0.75</v>
      </c>
      <c r="AI50" s="185">
        <f t="shared" si="6"/>
        <v>3.9842857142857144</v>
      </c>
      <c r="AJ50" s="48">
        <f t="shared" si="7"/>
        <v>3.4913866126520361</v>
      </c>
      <c r="AK50" s="175">
        <f t="shared" si="8"/>
        <v>6.4913866126520361</v>
      </c>
      <c r="AL50" s="176">
        <f t="shared" si="9"/>
        <v>6.5</v>
      </c>
      <c r="AM50" s="176">
        <v>7</v>
      </c>
      <c r="AN50" s="240">
        <f t="shared" si="13"/>
        <v>0.5</v>
      </c>
    </row>
    <row r="51" spans="1:40" ht="18" customHeight="1" x14ac:dyDescent="0.25">
      <c r="A51" s="5" t="s">
        <v>314</v>
      </c>
      <c r="B51" s="6" t="s">
        <v>33</v>
      </c>
      <c r="C51" s="7" t="s">
        <v>34</v>
      </c>
      <c r="D51" s="7" t="s">
        <v>9</v>
      </c>
      <c r="E51" s="7" t="s">
        <v>10</v>
      </c>
      <c r="F51" s="8"/>
      <c r="G51" s="192" t="s">
        <v>35</v>
      </c>
      <c r="H51" s="193"/>
      <c r="I51" s="124" t="s">
        <v>315</v>
      </c>
      <c r="J51" s="124" t="s">
        <v>112</v>
      </c>
      <c r="K51" s="185">
        <v>1</v>
      </c>
      <c r="L51" s="185">
        <v>0</v>
      </c>
      <c r="M51" s="185">
        <v>0</v>
      </c>
      <c r="N51" s="9">
        <v>0</v>
      </c>
      <c r="O51" s="9">
        <v>2</v>
      </c>
      <c r="P51" s="185">
        <v>0</v>
      </c>
      <c r="Q51" s="185">
        <v>0</v>
      </c>
      <c r="R51" s="210">
        <v>17336</v>
      </c>
      <c r="S51" s="208">
        <v>1</v>
      </c>
      <c r="T51" s="185">
        <f t="shared" si="1"/>
        <v>4</v>
      </c>
      <c r="U51" s="40"/>
      <c r="V51" s="156">
        <v>722</v>
      </c>
      <c r="W51" s="157">
        <v>0</v>
      </c>
      <c r="X51" s="45">
        <f>((V51-W51)/100)*0.5+(W51/200)*0.5</f>
        <v>3.61</v>
      </c>
      <c r="Y51" s="156">
        <v>418</v>
      </c>
      <c r="Z51" s="45">
        <f t="shared" si="2"/>
        <v>0.5971428571428572</v>
      </c>
      <c r="AA51" s="157">
        <v>15</v>
      </c>
      <c r="AB51" s="157">
        <v>44</v>
      </c>
      <c r="AC51" s="157">
        <v>48</v>
      </c>
      <c r="AD51" s="45">
        <f t="shared" si="3"/>
        <v>1.3833333333333333</v>
      </c>
      <c r="AE51" s="157">
        <v>0</v>
      </c>
      <c r="AF51" s="45">
        <f t="shared" si="4"/>
        <v>0</v>
      </c>
      <c r="AG51" s="160">
        <v>77</v>
      </c>
      <c r="AH51" s="45">
        <f t="shared" si="5"/>
        <v>0.75</v>
      </c>
      <c r="AI51" s="185">
        <f t="shared" si="6"/>
        <v>6.3404761904761902</v>
      </c>
      <c r="AJ51" s="48">
        <f t="shared" si="7"/>
        <v>5.5560909223690516</v>
      </c>
      <c r="AK51" s="175">
        <f t="shared" si="8"/>
        <v>9.5560909223690516</v>
      </c>
      <c r="AL51" s="176">
        <f t="shared" si="9"/>
        <v>9.5</v>
      </c>
      <c r="AM51" s="176">
        <v>13</v>
      </c>
      <c r="AN51" s="240">
        <f t="shared" si="13"/>
        <v>3.5</v>
      </c>
    </row>
    <row r="52" spans="1:40" ht="18" customHeight="1" x14ac:dyDescent="0.25">
      <c r="A52" s="5" t="s">
        <v>340</v>
      </c>
      <c r="B52" s="6" t="s">
        <v>8</v>
      </c>
      <c r="C52" s="7" t="s">
        <v>8</v>
      </c>
      <c r="D52" s="7" t="s">
        <v>9</v>
      </c>
      <c r="E52" s="7" t="s">
        <v>10</v>
      </c>
      <c r="F52" s="8"/>
      <c r="G52" s="192" t="s">
        <v>11</v>
      </c>
      <c r="H52" s="193"/>
      <c r="I52" s="124" t="s">
        <v>341</v>
      </c>
      <c r="J52" s="124" t="s">
        <v>112</v>
      </c>
      <c r="K52" s="185">
        <v>1</v>
      </c>
      <c r="L52" s="185">
        <v>0</v>
      </c>
      <c r="M52" s="185">
        <v>0</v>
      </c>
      <c r="N52" s="9">
        <v>0</v>
      </c>
      <c r="O52" s="9">
        <v>0</v>
      </c>
      <c r="P52" s="185">
        <v>0</v>
      </c>
      <c r="Q52" s="185">
        <v>0</v>
      </c>
      <c r="R52" s="210">
        <v>8168</v>
      </c>
      <c r="S52" s="208">
        <v>0.5</v>
      </c>
      <c r="T52" s="185">
        <f t="shared" si="1"/>
        <v>1.5</v>
      </c>
      <c r="U52" s="40"/>
      <c r="V52" s="156">
        <v>713</v>
      </c>
      <c r="W52" s="157">
        <v>0</v>
      </c>
      <c r="X52" s="45">
        <f>((V52-W52)/100)*0.5+(W52/200)*0.5</f>
        <v>3.5649999999999999</v>
      </c>
      <c r="Y52" s="156">
        <v>540</v>
      </c>
      <c r="Z52" s="45">
        <f t="shared" si="2"/>
        <v>0.77142857142857146</v>
      </c>
      <c r="AA52" s="157">
        <v>0</v>
      </c>
      <c r="AB52" s="157">
        <v>0</v>
      </c>
      <c r="AC52" s="157">
        <v>0</v>
      </c>
      <c r="AD52" s="45">
        <f t="shared" si="3"/>
        <v>0</v>
      </c>
      <c r="AE52" s="157">
        <v>63</v>
      </c>
      <c r="AF52" s="45">
        <f t="shared" si="4"/>
        <v>0.5</v>
      </c>
      <c r="AG52" s="160">
        <v>102.1</v>
      </c>
      <c r="AH52" s="45">
        <f t="shared" si="5"/>
        <v>0.5</v>
      </c>
      <c r="AI52" s="185">
        <f t="shared" si="6"/>
        <v>5.3364285714285717</v>
      </c>
      <c r="AJ52" s="48">
        <f t="shared" si="7"/>
        <v>4.6762548194914597</v>
      </c>
      <c r="AK52" s="175">
        <f t="shared" si="8"/>
        <v>6.1762548194914597</v>
      </c>
      <c r="AL52" s="176">
        <f t="shared" si="9"/>
        <v>6.25</v>
      </c>
      <c r="AM52" s="176">
        <v>6</v>
      </c>
      <c r="AN52" s="240">
        <f t="shared" si="13"/>
        <v>-0.25</v>
      </c>
    </row>
    <row r="53" spans="1:40" ht="18" customHeight="1" x14ac:dyDescent="0.25">
      <c r="A53" s="5" t="s">
        <v>385</v>
      </c>
      <c r="B53" s="6" t="s">
        <v>33</v>
      </c>
      <c r="C53" s="7" t="s">
        <v>49</v>
      </c>
      <c r="D53" s="7" t="s">
        <v>9</v>
      </c>
      <c r="E53" s="7" t="s">
        <v>10</v>
      </c>
      <c r="F53" s="8"/>
      <c r="G53" s="192" t="s">
        <v>35</v>
      </c>
      <c r="H53" s="193"/>
      <c r="I53" s="124" t="s">
        <v>386</v>
      </c>
      <c r="J53" s="124" t="s">
        <v>112</v>
      </c>
      <c r="K53" s="185">
        <v>1</v>
      </c>
      <c r="L53" s="185">
        <v>0</v>
      </c>
      <c r="M53" s="185">
        <v>0</v>
      </c>
      <c r="N53" s="9">
        <v>0</v>
      </c>
      <c r="O53" s="9">
        <v>2</v>
      </c>
      <c r="P53" s="185">
        <v>0</v>
      </c>
      <c r="Q53" s="185">
        <v>0</v>
      </c>
      <c r="R53" s="210">
        <v>18684</v>
      </c>
      <c r="S53" s="208">
        <v>1</v>
      </c>
      <c r="T53" s="185">
        <f t="shared" si="1"/>
        <v>4</v>
      </c>
      <c r="U53" s="40"/>
      <c r="V53" s="156">
        <v>1073</v>
      </c>
      <c r="W53" s="157">
        <v>44</v>
      </c>
      <c r="X53" s="45">
        <f>((V53-W53)/150)*0.5+(W53/200)*0.5</f>
        <v>3.54</v>
      </c>
      <c r="Y53" s="156">
        <v>659</v>
      </c>
      <c r="Z53" s="45">
        <f t="shared" si="2"/>
        <v>0.94142857142857139</v>
      </c>
      <c r="AA53" s="157">
        <v>91</v>
      </c>
      <c r="AB53" s="157">
        <v>46</v>
      </c>
      <c r="AC53" s="157">
        <v>0</v>
      </c>
      <c r="AD53" s="45">
        <f t="shared" si="3"/>
        <v>2.2833333333333332</v>
      </c>
      <c r="AE53" s="157">
        <v>0</v>
      </c>
      <c r="AF53" s="45">
        <f t="shared" si="4"/>
        <v>0</v>
      </c>
      <c r="AG53" s="160">
        <v>107</v>
      </c>
      <c r="AH53" s="45">
        <f t="shared" si="5"/>
        <v>0.5</v>
      </c>
      <c r="AI53" s="185">
        <f t="shared" si="6"/>
        <v>7.2647619047619045</v>
      </c>
      <c r="AJ53" s="48">
        <f t="shared" si="7"/>
        <v>6.3660325281008072</v>
      </c>
      <c r="AK53" s="175">
        <f t="shared" si="8"/>
        <v>10.366032528100806</v>
      </c>
      <c r="AL53" s="176">
        <f t="shared" si="9"/>
        <v>10.25</v>
      </c>
      <c r="AM53" s="176">
        <v>11</v>
      </c>
      <c r="AN53" s="240">
        <f t="shared" si="13"/>
        <v>0.75</v>
      </c>
    </row>
    <row r="54" spans="1:40" ht="18" customHeight="1" x14ac:dyDescent="0.25">
      <c r="A54" s="5" t="s">
        <v>408</v>
      </c>
      <c r="B54" s="6" t="s">
        <v>8</v>
      </c>
      <c r="C54" s="7" t="s">
        <v>8</v>
      </c>
      <c r="D54" s="7" t="s">
        <v>9</v>
      </c>
      <c r="E54" s="7" t="s">
        <v>10</v>
      </c>
      <c r="F54" s="8"/>
      <c r="G54" s="192" t="s">
        <v>11</v>
      </c>
      <c r="H54" s="194" t="s">
        <v>35</v>
      </c>
      <c r="I54" s="124" t="s">
        <v>409</v>
      </c>
      <c r="J54" s="124" t="s">
        <v>112</v>
      </c>
      <c r="K54" s="185">
        <v>1</v>
      </c>
      <c r="L54" s="185">
        <v>0</v>
      </c>
      <c r="M54" s="185">
        <v>0</v>
      </c>
      <c r="N54" s="9">
        <v>0</v>
      </c>
      <c r="O54" s="9">
        <v>0</v>
      </c>
      <c r="P54" s="185">
        <v>0</v>
      </c>
      <c r="Q54" s="185">
        <v>0.5</v>
      </c>
      <c r="R54" s="210">
        <v>6452</v>
      </c>
      <c r="S54" s="208">
        <v>0.5</v>
      </c>
      <c r="T54" s="185">
        <f t="shared" si="1"/>
        <v>2</v>
      </c>
      <c r="U54" s="40"/>
      <c r="V54" s="156">
        <v>515</v>
      </c>
      <c r="W54" s="157">
        <v>0</v>
      </c>
      <c r="X54" s="45">
        <f>((V54-W54)/100)*0.5+(W54/200)*0.5</f>
        <v>2.5750000000000002</v>
      </c>
      <c r="Y54" s="156">
        <v>277</v>
      </c>
      <c r="Z54" s="45">
        <f t="shared" si="2"/>
        <v>0.39571428571428574</v>
      </c>
      <c r="AA54" s="157">
        <v>0</v>
      </c>
      <c r="AB54" s="157">
        <v>0</v>
      </c>
      <c r="AC54" s="157">
        <v>0</v>
      </c>
      <c r="AD54" s="45">
        <f t="shared" si="3"/>
        <v>0</v>
      </c>
      <c r="AE54" s="157">
        <v>0</v>
      </c>
      <c r="AF54" s="45">
        <f t="shared" si="4"/>
        <v>0</v>
      </c>
      <c r="AG54" s="160">
        <v>97.1</v>
      </c>
      <c r="AH54" s="45">
        <f t="shared" si="5"/>
        <v>0.5</v>
      </c>
      <c r="AI54" s="185">
        <f t="shared" si="6"/>
        <v>3.4707142857142861</v>
      </c>
      <c r="AJ54" s="48">
        <f t="shared" si="7"/>
        <v>3.0413495071488423</v>
      </c>
      <c r="AK54" s="175">
        <f t="shared" si="8"/>
        <v>5.0413495071488423</v>
      </c>
      <c r="AL54" s="176">
        <f t="shared" si="9"/>
        <v>5</v>
      </c>
      <c r="AM54" s="176">
        <v>4.5</v>
      </c>
      <c r="AN54" s="240">
        <f t="shared" si="13"/>
        <v>-0.5</v>
      </c>
    </row>
    <row r="55" spans="1:40" ht="18" customHeight="1" x14ac:dyDescent="0.25">
      <c r="A55" s="5" t="s">
        <v>468</v>
      </c>
      <c r="B55" s="6" t="s">
        <v>33</v>
      </c>
      <c r="C55" s="7" t="s">
        <v>34</v>
      </c>
      <c r="D55" s="7" t="s">
        <v>9</v>
      </c>
      <c r="E55" s="7" t="s">
        <v>10</v>
      </c>
      <c r="F55" s="8"/>
      <c r="G55" s="192" t="s">
        <v>35</v>
      </c>
      <c r="H55" s="193"/>
      <c r="I55" s="124" t="s">
        <v>469</v>
      </c>
      <c r="J55" s="124" t="s">
        <v>112</v>
      </c>
      <c r="K55" s="185">
        <v>1</v>
      </c>
      <c r="L55" s="185">
        <v>0</v>
      </c>
      <c r="M55" s="185">
        <v>0</v>
      </c>
      <c r="N55" s="9">
        <v>0</v>
      </c>
      <c r="O55" s="9">
        <v>2</v>
      </c>
      <c r="P55" s="185">
        <v>0</v>
      </c>
      <c r="Q55" s="185">
        <v>0</v>
      </c>
      <c r="R55" s="210">
        <v>10731</v>
      </c>
      <c r="S55" s="208">
        <v>1</v>
      </c>
      <c r="T55" s="185">
        <f t="shared" si="1"/>
        <v>4</v>
      </c>
      <c r="U55" s="40"/>
      <c r="V55" s="156">
        <v>795</v>
      </c>
      <c r="W55" s="157">
        <v>0</v>
      </c>
      <c r="X55" s="45">
        <f>((V55-W55)/100)*0.5+(W55/200)*0.5</f>
        <v>3.9750000000000001</v>
      </c>
      <c r="Y55" s="156">
        <v>427</v>
      </c>
      <c r="Z55" s="45">
        <f t="shared" si="2"/>
        <v>0.61</v>
      </c>
      <c r="AA55" s="157">
        <v>28</v>
      </c>
      <c r="AB55" s="157">
        <v>0</v>
      </c>
      <c r="AC55" s="157">
        <v>0</v>
      </c>
      <c r="AD55" s="45">
        <f t="shared" si="3"/>
        <v>0.46666666666666667</v>
      </c>
      <c r="AE55" s="157">
        <v>0</v>
      </c>
      <c r="AF55" s="45">
        <f t="shared" si="4"/>
        <v>0</v>
      </c>
      <c r="AG55" s="160">
        <v>83.2</v>
      </c>
      <c r="AH55" s="45">
        <f t="shared" si="5"/>
        <v>0.75</v>
      </c>
      <c r="AI55" s="185">
        <f t="shared" si="6"/>
        <v>5.8016666666666667</v>
      </c>
      <c r="AJ55" s="48">
        <f t="shared" si="7"/>
        <v>5.0839379461271763</v>
      </c>
      <c r="AK55" s="175">
        <f t="shared" si="8"/>
        <v>9.0839379461271754</v>
      </c>
      <c r="AL55" s="176">
        <f t="shared" si="9"/>
        <v>9</v>
      </c>
      <c r="AM55" s="176">
        <v>10.5</v>
      </c>
      <c r="AN55" s="240">
        <f t="shared" si="13"/>
        <v>1.5</v>
      </c>
    </row>
    <row r="56" spans="1:40" ht="18" customHeight="1" x14ac:dyDescent="0.25">
      <c r="A56" s="10" t="s">
        <v>541</v>
      </c>
      <c r="B56" s="6" t="s">
        <v>33</v>
      </c>
      <c r="C56" s="12" t="s">
        <v>109</v>
      </c>
      <c r="D56" s="12" t="s">
        <v>9</v>
      </c>
      <c r="E56" s="12" t="s">
        <v>10</v>
      </c>
      <c r="F56" s="13"/>
      <c r="G56" s="191" t="s">
        <v>35</v>
      </c>
      <c r="H56" s="195"/>
      <c r="I56" s="125" t="s">
        <v>542</v>
      </c>
      <c r="J56" s="125" t="s">
        <v>112</v>
      </c>
      <c r="K56" s="186">
        <v>1</v>
      </c>
      <c r="L56" s="186">
        <v>0</v>
      </c>
      <c r="M56" s="186">
        <v>0</v>
      </c>
      <c r="N56" s="186">
        <v>0</v>
      </c>
      <c r="O56" s="186">
        <v>2</v>
      </c>
      <c r="P56" s="186">
        <v>0</v>
      </c>
      <c r="Q56" s="186">
        <v>0</v>
      </c>
      <c r="R56" s="209">
        <v>38526</v>
      </c>
      <c r="S56" s="207">
        <v>2</v>
      </c>
      <c r="T56" s="186">
        <f t="shared" si="1"/>
        <v>5</v>
      </c>
      <c r="U56" s="40"/>
      <c r="V56" s="197">
        <v>1128</v>
      </c>
      <c r="W56" s="197">
        <v>65</v>
      </c>
      <c r="X56" s="45">
        <f>((V56-W56)/150)*0.5+(W56/200)*0.5</f>
        <v>3.7058333333333335</v>
      </c>
      <c r="Y56" s="197">
        <v>927</v>
      </c>
      <c r="Z56" s="45">
        <f t="shared" si="2"/>
        <v>1.3242857142857143</v>
      </c>
      <c r="AA56" s="197">
        <v>104</v>
      </c>
      <c r="AB56" s="197">
        <v>133</v>
      </c>
      <c r="AC56" s="197">
        <v>0</v>
      </c>
      <c r="AD56" s="45">
        <f t="shared" si="3"/>
        <v>3.95</v>
      </c>
      <c r="AE56" s="197">
        <v>0</v>
      </c>
      <c r="AF56" s="45">
        <f t="shared" si="4"/>
        <v>0</v>
      </c>
      <c r="AG56" s="199">
        <v>104.3</v>
      </c>
      <c r="AH56" s="45">
        <f t="shared" si="5"/>
        <v>0.5</v>
      </c>
      <c r="AI56" s="186">
        <f t="shared" si="6"/>
        <v>9.4801190476190484</v>
      </c>
      <c r="AJ56" s="200">
        <f t="shared" si="7"/>
        <v>8.3073261062901764</v>
      </c>
      <c r="AK56" s="174">
        <f t="shared" si="8"/>
        <v>13.307326106290176</v>
      </c>
      <c r="AL56" s="174">
        <f t="shared" si="9"/>
        <v>13.25</v>
      </c>
      <c r="AM56" s="174">
        <v>14.5</v>
      </c>
      <c r="AN56" s="239">
        <f>AM56-(AL56+AL57)</f>
        <v>-2</v>
      </c>
    </row>
    <row r="57" spans="1:40" ht="18" customHeight="1" x14ac:dyDescent="0.25">
      <c r="A57" s="10" t="s">
        <v>640</v>
      </c>
      <c r="B57" s="6"/>
      <c r="C57" s="12" t="s">
        <v>630</v>
      </c>
      <c r="D57" s="12" t="s">
        <v>9</v>
      </c>
      <c r="E57" s="12" t="s">
        <v>10</v>
      </c>
      <c r="F57" s="13"/>
      <c r="G57" s="191" t="s">
        <v>11</v>
      </c>
      <c r="H57" s="195"/>
      <c r="I57" s="125" t="s">
        <v>542</v>
      </c>
      <c r="J57" s="125" t="s">
        <v>112</v>
      </c>
      <c r="K57" s="186">
        <v>1</v>
      </c>
      <c r="L57" s="186">
        <v>0</v>
      </c>
      <c r="M57" s="186">
        <v>0</v>
      </c>
      <c r="N57" s="186">
        <v>0</v>
      </c>
      <c r="O57" s="186">
        <v>0</v>
      </c>
      <c r="P57" s="186">
        <v>0</v>
      </c>
      <c r="Q57" s="186">
        <v>0</v>
      </c>
      <c r="R57" s="209">
        <v>0</v>
      </c>
      <c r="S57" s="207">
        <v>0</v>
      </c>
      <c r="T57" s="186">
        <f t="shared" si="1"/>
        <v>1</v>
      </c>
      <c r="U57" s="40"/>
      <c r="V57" s="197">
        <v>335</v>
      </c>
      <c r="W57" s="197">
        <v>0</v>
      </c>
      <c r="X57" s="45">
        <f t="shared" ref="X57:X72" si="15">((V57-W57)/100)*0.5+(W57/200)*0.5</f>
        <v>1.675</v>
      </c>
      <c r="Y57" s="197">
        <v>0</v>
      </c>
      <c r="Z57" s="45">
        <f t="shared" si="2"/>
        <v>0</v>
      </c>
      <c r="AA57" s="197">
        <v>0</v>
      </c>
      <c r="AB57" s="197">
        <v>0</v>
      </c>
      <c r="AC57" s="197">
        <v>0</v>
      </c>
      <c r="AD57" s="45">
        <f t="shared" si="3"/>
        <v>0</v>
      </c>
      <c r="AE57" s="197">
        <v>0</v>
      </c>
      <c r="AF57" s="45">
        <f t="shared" si="4"/>
        <v>0</v>
      </c>
      <c r="AG57" s="199">
        <v>84.2</v>
      </c>
      <c r="AH57" s="45">
        <f t="shared" si="5"/>
        <v>0.75</v>
      </c>
      <c r="AI57" s="186">
        <f t="shared" si="6"/>
        <v>2.4249999999999998</v>
      </c>
      <c r="AJ57" s="200">
        <f t="shared" si="7"/>
        <v>2.125001353523424</v>
      </c>
      <c r="AK57" s="174">
        <f t="shared" si="8"/>
        <v>3.125001353523424</v>
      </c>
      <c r="AL57" s="174">
        <f t="shared" si="9"/>
        <v>3.25</v>
      </c>
      <c r="AM57" s="174"/>
      <c r="AN57" s="239"/>
    </row>
    <row r="58" spans="1:40" ht="18" customHeight="1" x14ac:dyDescent="0.25">
      <c r="A58" s="5" t="s">
        <v>362</v>
      </c>
      <c r="B58" s="6" t="s">
        <v>8</v>
      </c>
      <c r="C58" s="7" t="s">
        <v>8</v>
      </c>
      <c r="D58" s="7" t="s">
        <v>9</v>
      </c>
      <c r="E58" s="7" t="s">
        <v>10</v>
      </c>
      <c r="F58" s="8"/>
      <c r="G58" s="192" t="s">
        <v>11</v>
      </c>
      <c r="H58" s="194" t="s">
        <v>35</v>
      </c>
      <c r="I58" s="124" t="s">
        <v>361</v>
      </c>
      <c r="J58" s="124" t="s">
        <v>363</v>
      </c>
      <c r="K58" s="185">
        <v>1</v>
      </c>
      <c r="L58" s="185">
        <v>0</v>
      </c>
      <c r="M58" s="185">
        <v>0</v>
      </c>
      <c r="N58" s="9">
        <v>0</v>
      </c>
      <c r="O58" s="9">
        <v>0</v>
      </c>
      <c r="P58" s="185">
        <v>0</v>
      </c>
      <c r="Q58" s="185">
        <v>0.5</v>
      </c>
      <c r="R58" s="210">
        <v>3005</v>
      </c>
      <c r="S58" s="208">
        <v>0.5</v>
      </c>
      <c r="T58" s="185">
        <f t="shared" si="1"/>
        <v>2</v>
      </c>
      <c r="U58" s="40"/>
      <c r="V58" s="156">
        <v>505</v>
      </c>
      <c r="W58" s="157">
        <v>0</v>
      </c>
      <c r="X58" s="45">
        <f t="shared" si="15"/>
        <v>2.5249999999999999</v>
      </c>
      <c r="Y58" s="156">
        <v>316</v>
      </c>
      <c r="Z58" s="45">
        <f t="shared" si="2"/>
        <v>0.4514285714285714</v>
      </c>
      <c r="AA58" s="157">
        <v>0</v>
      </c>
      <c r="AB58" s="157">
        <v>0</v>
      </c>
      <c r="AC58" s="157">
        <v>0</v>
      </c>
      <c r="AD58" s="45">
        <f t="shared" si="3"/>
        <v>0</v>
      </c>
      <c r="AE58" s="157">
        <v>0</v>
      </c>
      <c r="AF58" s="45">
        <f t="shared" si="4"/>
        <v>0</v>
      </c>
      <c r="AG58" s="161">
        <v>96.1</v>
      </c>
      <c r="AH58" s="45">
        <f t="shared" si="5"/>
        <v>0.5</v>
      </c>
      <c r="AI58" s="185">
        <f t="shared" si="6"/>
        <v>3.4764285714285714</v>
      </c>
      <c r="AJ58" s="48">
        <f t="shared" si="7"/>
        <v>3.0463568741085441</v>
      </c>
      <c r="AK58" s="175">
        <f t="shared" si="8"/>
        <v>5.0463568741085441</v>
      </c>
      <c r="AL58" s="176">
        <f t="shared" si="9"/>
        <v>5</v>
      </c>
      <c r="AM58" s="176">
        <v>4</v>
      </c>
      <c r="AN58" s="240">
        <f t="shared" ref="AN58:AN71" si="16">AM58-AL58</f>
        <v>-1</v>
      </c>
    </row>
    <row r="59" spans="1:40" ht="18" customHeight="1" x14ac:dyDescent="0.25">
      <c r="A59" s="5" t="s">
        <v>187</v>
      </c>
      <c r="B59" s="6" t="s">
        <v>8</v>
      </c>
      <c r="C59" s="7" t="s">
        <v>8</v>
      </c>
      <c r="D59" s="7" t="s">
        <v>9</v>
      </c>
      <c r="E59" s="7" t="s">
        <v>10</v>
      </c>
      <c r="F59" s="8"/>
      <c r="G59" s="192" t="s">
        <v>11</v>
      </c>
      <c r="H59" s="193"/>
      <c r="I59" s="124" t="s">
        <v>188</v>
      </c>
      <c r="J59" s="124" t="s">
        <v>189</v>
      </c>
      <c r="K59" s="185">
        <v>1</v>
      </c>
      <c r="L59" s="185">
        <v>0</v>
      </c>
      <c r="M59" s="185">
        <v>0</v>
      </c>
      <c r="N59" s="9">
        <v>0</v>
      </c>
      <c r="O59" s="9">
        <v>0</v>
      </c>
      <c r="P59" s="185">
        <v>0</v>
      </c>
      <c r="Q59" s="185">
        <v>0</v>
      </c>
      <c r="R59" s="210">
        <v>2706</v>
      </c>
      <c r="S59" s="208">
        <v>0.5</v>
      </c>
      <c r="T59" s="185">
        <f t="shared" si="1"/>
        <v>1.5</v>
      </c>
      <c r="U59" s="40"/>
      <c r="V59" s="156">
        <v>297</v>
      </c>
      <c r="W59" s="157">
        <v>0</v>
      </c>
      <c r="X59" s="45">
        <f t="shared" si="15"/>
        <v>1.4850000000000001</v>
      </c>
      <c r="Y59" s="156">
        <v>255</v>
      </c>
      <c r="Z59" s="45">
        <f t="shared" si="2"/>
        <v>0.36428571428571427</v>
      </c>
      <c r="AA59" s="157">
        <v>0</v>
      </c>
      <c r="AB59" s="157">
        <v>0</v>
      </c>
      <c r="AC59" s="157">
        <v>0</v>
      </c>
      <c r="AD59" s="45">
        <f t="shared" si="3"/>
        <v>0</v>
      </c>
      <c r="AE59" s="157">
        <v>0</v>
      </c>
      <c r="AF59" s="45">
        <f t="shared" si="4"/>
        <v>0</v>
      </c>
      <c r="AG59" s="161">
        <v>88.5</v>
      </c>
      <c r="AH59" s="45">
        <f t="shared" si="5"/>
        <v>0.75</v>
      </c>
      <c r="AI59" s="185">
        <f t="shared" si="6"/>
        <v>2.5992857142857142</v>
      </c>
      <c r="AJ59" s="48">
        <f t="shared" si="7"/>
        <v>2.2777260457943274</v>
      </c>
      <c r="AK59" s="175">
        <f t="shared" si="8"/>
        <v>3.7777260457943274</v>
      </c>
      <c r="AL59" s="176">
        <f t="shared" si="9"/>
        <v>3.75</v>
      </c>
      <c r="AM59" s="176">
        <v>3</v>
      </c>
      <c r="AN59" s="240">
        <f t="shared" si="16"/>
        <v>-0.75</v>
      </c>
    </row>
    <row r="60" spans="1:40" ht="18" customHeight="1" x14ac:dyDescent="0.25">
      <c r="A60" s="5" t="s">
        <v>514</v>
      </c>
      <c r="B60" s="6" t="s">
        <v>8</v>
      </c>
      <c r="C60" s="7" t="s">
        <v>8</v>
      </c>
      <c r="D60" s="7" t="s">
        <v>9</v>
      </c>
      <c r="E60" s="7" t="s">
        <v>10</v>
      </c>
      <c r="F60" s="8"/>
      <c r="G60" s="192" t="s">
        <v>11</v>
      </c>
      <c r="H60" s="193"/>
      <c r="I60" s="124" t="s">
        <v>512</v>
      </c>
      <c r="J60" s="124" t="s">
        <v>515</v>
      </c>
      <c r="K60" s="185">
        <v>1</v>
      </c>
      <c r="L60" s="185">
        <v>0</v>
      </c>
      <c r="M60" s="185">
        <v>0</v>
      </c>
      <c r="N60" s="9">
        <v>0</v>
      </c>
      <c r="O60" s="9">
        <v>0</v>
      </c>
      <c r="P60" s="185">
        <v>0</v>
      </c>
      <c r="Q60" s="185">
        <v>0</v>
      </c>
      <c r="R60" s="210">
        <v>5656</v>
      </c>
      <c r="S60" s="208">
        <v>0.5</v>
      </c>
      <c r="T60" s="185">
        <f t="shared" si="1"/>
        <v>1.5</v>
      </c>
      <c r="U60" s="40"/>
      <c r="V60" s="156">
        <v>482</v>
      </c>
      <c r="W60" s="157">
        <v>0</v>
      </c>
      <c r="X60" s="45">
        <f t="shared" si="15"/>
        <v>2.41</v>
      </c>
      <c r="Y60" s="156">
        <v>450</v>
      </c>
      <c r="Z60" s="45">
        <f t="shared" si="2"/>
        <v>0.6428571428571429</v>
      </c>
      <c r="AA60" s="157">
        <v>0</v>
      </c>
      <c r="AB60" s="157">
        <v>0</v>
      </c>
      <c r="AC60" s="157">
        <v>0</v>
      </c>
      <c r="AD60" s="45">
        <f t="shared" si="3"/>
        <v>0</v>
      </c>
      <c r="AE60" s="157">
        <v>0</v>
      </c>
      <c r="AF60" s="45">
        <f t="shared" si="4"/>
        <v>0</v>
      </c>
      <c r="AG60" s="160">
        <v>102.4</v>
      </c>
      <c r="AH60" s="45">
        <f t="shared" si="5"/>
        <v>0.5</v>
      </c>
      <c r="AI60" s="185">
        <f t="shared" si="6"/>
        <v>3.5528571428571429</v>
      </c>
      <c r="AJ60" s="48">
        <f t="shared" si="7"/>
        <v>3.1133304071945549</v>
      </c>
      <c r="AK60" s="175">
        <f t="shared" si="8"/>
        <v>4.6133304071945549</v>
      </c>
      <c r="AL60" s="176">
        <f t="shared" si="9"/>
        <v>4.5</v>
      </c>
      <c r="AM60" s="176">
        <v>4.5</v>
      </c>
      <c r="AN60" s="240">
        <f t="shared" si="16"/>
        <v>0</v>
      </c>
    </row>
    <row r="61" spans="1:40" ht="18" customHeight="1" x14ac:dyDescent="0.25">
      <c r="A61" s="5" t="s">
        <v>303</v>
      </c>
      <c r="B61" s="6" t="s">
        <v>8</v>
      </c>
      <c r="C61" s="7" t="s">
        <v>8</v>
      </c>
      <c r="D61" s="7" t="s">
        <v>9</v>
      </c>
      <c r="E61" s="14" t="s">
        <v>42</v>
      </c>
      <c r="F61" s="8"/>
      <c r="G61" s="192" t="s">
        <v>11</v>
      </c>
      <c r="H61" s="193"/>
      <c r="I61" s="124" t="s">
        <v>304</v>
      </c>
      <c r="J61" s="124" t="s">
        <v>305</v>
      </c>
      <c r="K61" s="185">
        <v>1</v>
      </c>
      <c r="L61" s="185">
        <v>0</v>
      </c>
      <c r="M61" s="185">
        <v>1.5</v>
      </c>
      <c r="N61" s="9">
        <v>0</v>
      </c>
      <c r="O61" s="9">
        <v>0</v>
      </c>
      <c r="P61" s="185">
        <v>0</v>
      </c>
      <c r="Q61" s="185">
        <v>0</v>
      </c>
      <c r="R61" s="210">
        <v>6622</v>
      </c>
      <c r="S61" s="208">
        <v>0.5</v>
      </c>
      <c r="T61" s="185">
        <f t="shared" si="1"/>
        <v>3</v>
      </c>
      <c r="U61" s="40"/>
      <c r="V61" s="156">
        <v>412</v>
      </c>
      <c r="W61" s="157">
        <v>0</v>
      </c>
      <c r="X61" s="45">
        <f t="shared" si="15"/>
        <v>2.06</v>
      </c>
      <c r="Y61" s="156">
        <v>152</v>
      </c>
      <c r="Z61" s="45">
        <f t="shared" si="2"/>
        <v>0.21714285714285714</v>
      </c>
      <c r="AA61" s="157">
        <v>0</v>
      </c>
      <c r="AB61" s="157">
        <v>0</v>
      </c>
      <c r="AC61" s="157">
        <v>0</v>
      </c>
      <c r="AD61" s="45">
        <f t="shared" si="3"/>
        <v>0</v>
      </c>
      <c r="AE61" s="157">
        <v>68</v>
      </c>
      <c r="AF61" s="45">
        <f t="shared" si="4"/>
        <v>0.75</v>
      </c>
      <c r="AG61" s="160">
        <v>68</v>
      </c>
      <c r="AH61" s="45">
        <f t="shared" si="5"/>
        <v>1</v>
      </c>
      <c r="AI61" s="185">
        <f t="shared" si="6"/>
        <v>4.0271428571428576</v>
      </c>
      <c r="AJ61" s="48">
        <f t="shared" si="7"/>
        <v>3.5289418648497994</v>
      </c>
      <c r="AK61" s="175">
        <f t="shared" si="8"/>
        <v>6.5289418648497994</v>
      </c>
      <c r="AL61" s="176">
        <f t="shared" si="9"/>
        <v>6.5</v>
      </c>
      <c r="AM61" s="176">
        <v>6.5</v>
      </c>
      <c r="AN61" s="240">
        <f t="shared" si="16"/>
        <v>0</v>
      </c>
    </row>
    <row r="62" spans="1:40" ht="18" customHeight="1" x14ac:dyDescent="0.25">
      <c r="A62" s="5" t="s">
        <v>249</v>
      </c>
      <c r="B62" s="6" t="s">
        <v>8</v>
      </c>
      <c r="C62" s="7" t="s">
        <v>8</v>
      </c>
      <c r="D62" s="7" t="s">
        <v>9</v>
      </c>
      <c r="E62" s="7" t="s">
        <v>10</v>
      </c>
      <c r="F62" s="8"/>
      <c r="G62" s="192" t="s">
        <v>11</v>
      </c>
      <c r="H62" s="193"/>
      <c r="I62" s="124" t="s">
        <v>250</v>
      </c>
      <c r="J62" s="124" t="s">
        <v>251</v>
      </c>
      <c r="K62" s="185">
        <v>1</v>
      </c>
      <c r="L62" s="185">
        <v>0</v>
      </c>
      <c r="M62" s="185">
        <v>0</v>
      </c>
      <c r="N62" s="9">
        <v>0</v>
      </c>
      <c r="O62" s="9">
        <v>0</v>
      </c>
      <c r="P62" s="185">
        <v>0</v>
      </c>
      <c r="Q62" s="185">
        <v>0</v>
      </c>
      <c r="R62" s="210">
        <v>7466</v>
      </c>
      <c r="S62" s="208">
        <v>0.5</v>
      </c>
      <c r="T62" s="185">
        <f t="shared" si="1"/>
        <v>1.5</v>
      </c>
      <c r="U62" s="40"/>
      <c r="V62" s="156">
        <v>527</v>
      </c>
      <c r="W62" s="157">
        <v>0</v>
      </c>
      <c r="X62" s="45">
        <f t="shared" si="15"/>
        <v>2.6349999999999998</v>
      </c>
      <c r="Y62" s="156">
        <v>447</v>
      </c>
      <c r="Z62" s="45">
        <f t="shared" si="2"/>
        <v>0.63857142857142857</v>
      </c>
      <c r="AA62" s="157">
        <v>0</v>
      </c>
      <c r="AB62" s="157">
        <v>0</v>
      </c>
      <c r="AC62" s="157">
        <v>0</v>
      </c>
      <c r="AD62" s="45">
        <f t="shared" si="3"/>
        <v>0</v>
      </c>
      <c r="AE62" s="157">
        <v>0</v>
      </c>
      <c r="AF62" s="45">
        <f t="shared" si="4"/>
        <v>0</v>
      </c>
      <c r="AG62" s="160">
        <v>106.9</v>
      </c>
      <c r="AH62" s="45">
        <f t="shared" si="5"/>
        <v>0.5</v>
      </c>
      <c r="AI62" s="185">
        <f t="shared" si="6"/>
        <v>3.7735714285714286</v>
      </c>
      <c r="AJ62" s="48">
        <f t="shared" si="7"/>
        <v>3.3067399560130344</v>
      </c>
      <c r="AK62" s="175">
        <f t="shared" si="8"/>
        <v>4.8067399560130344</v>
      </c>
      <c r="AL62" s="176">
        <f t="shared" si="9"/>
        <v>4.75</v>
      </c>
      <c r="AM62" s="176">
        <v>4</v>
      </c>
      <c r="AN62" s="240">
        <f t="shared" si="16"/>
        <v>-0.75</v>
      </c>
    </row>
    <row r="63" spans="1:40" ht="18" customHeight="1" x14ac:dyDescent="0.25">
      <c r="A63" s="5" t="s">
        <v>551</v>
      </c>
      <c r="B63" s="6" t="s">
        <v>8</v>
      </c>
      <c r="C63" s="7" t="s">
        <v>8</v>
      </c>
      <c r="D63" s="7" t="s">
        <v>9</v>
      </c>
      <c r="E63" s="7" t="s">
        <v>10</v>
      </c>
      <c r="F63" s="8"/>
      <c r="G63" s="192" t="s">
        <v>11</v>
      </c>
      <c r="H63" s="193"/>
      <c r="I63" s="124" t="s">
        <v>552</v>
      </c>
      <c r="J63" s="124" t="s">
        <v>553</v>
      </c>
      <c r="K63" s="185">
        <v>1</v>
      </c>
      <c r="L63" s="185">
        <v>0</v>
      </c>
      <c r="M63" s="185">
        <v>0</v>
      </c>
      <c r="N63" s="9">
        <v>0</v>
      </c>
      <c r="O63" s="9">
        <v>0</v>
      </c>
      <c r="P63" s="185">
        <v>0</v>
      </c>
      <c r="Q63" s="185">
        <v>0</v>
      </c>
      <c r="R63" s="210">
        <v>6325</v>
      </c>
      <c r="S63" s="208">
        <v>0.5</v>
      </c>
      <c r="T63" s="185">
        <f t="shared" si="1"/>
        <v>1.5</v>
      </c>
      <c r="U63" s="40"/>
      <c r="V63" s="156">
        <v>496</v>
      </c>
      <c r="W63" s="157">
        <v>0</v>
      </c>
      <c r="X63" s="45">
        <f t="shared" si="15"/>
        <v>2.48</v>
      </c>
      <c r="Y63" s="156">
        <v>387</v>
      </c>
      <c r="Z63" s="45">
        <f t="shared" si="2"/>
        <v>0.55285714285714282</v>
      </c>
      <c r="AA63" s="157">
        <v>0</v>
      </c>
      <c r="AB63" s="157">
        <v>0</v>
      </c>
      <c r="AC63" s="157">
        <v>0</v>
      </c>
      <c r="AD63" s="45">
        <f t="shared" si="3"/>
        <v>0</v>
      </c>
      <c r="AE63" s="157">
        <v>0</v>
      </c>
      <c r="AF63" s="45">
        <f t="shared" si="4"/>
        <v>0</v>
      </c>
      <c r="AG63" s="160">
        <v>96.4</v>
      </c>
      <c r="AH63" s="45">
        <f t="shared" si="5"/>
        <v>0.5</v>
      </c>
      <c r="AI63" s="185">
        <f t="shared" si="6"/>
        <v>3.5328571428571429</v>
      </c>
      <c r="AJ63" s="48">
        <f t="shared" si="7"/>
        <v>3.0958046228355984</v>
      </c>
      <c r="AK63" s="175">
        <f t="shared" si="8"/>
        <v>4.5958046228355984</v>
      </c>
      <c r="AL63" s="176">
        <f t="shared" si="9"/>
        <v>4.5</v>
      </c>
      <c r="AM63" s="176">
        <v>4</v>
      </c>
      <c r="AN63" s="240">
        <f t="shared" si="16"/>
        <v>-0.5</v>
      </c>
    </row>
    <row r="64" spans="1:40" ht="18" customHeight="1" x14ac:dyDescent="0.25">
      <c r="A64" s="5" t="s">
        <v>60</v>
      </c>
      <c r="B64" s="6" t="s">
        <v>8</v>
      </c>
      <c r="C64" s="7" t="s">
        <v>8</v>
      </c>
      <c r="D64" s="7" t="s">
        <v>9</v>
      </c>
      <c r="E64" s="7" t="s">
        <v>10</v>
      </c>
      <c r="F64" s="8"/>
      <c r="G64" s="192" t="s">
        <v>11</v>
      </c>
      <c r="H64" s="193"/>
      <c r="I64" s="124" t="s">
        <v>61</v>
      </c>
      <c r="J64" s="124" t="s">
        <v>62</v>
      </c>
      <c r="K64" s="185">
        <v>1</v>
      </c>
      <c r="L64" s="185">
        <v>0</v>
      </c>
      <c r="M64" s="185">
        <v>0</v>
      </c>
      <c r="N64" s="9">
        <v>0</v>
      </c>
      <c r="O64" s="9">
        <v>0</v>
      </c>
      <c r="P64" s="185">
        <v>0</v>
      </c>
      <c r="Q64" s="185">
        <v>0</v>
      </c>
      <c r="R64" s="210">
        <v>2880</v>
      </c>
      <c r="S64" s="208">
        <v>0.5</v>
      </c>
      <c r="T64" s="185">
        <f t="shared" si="1"/>
        <v>1.5</v>
      </c>
      <c r="U64" s="40"/>
      <c r="V64" s="156">
        <v>175</v>
      </c>
      <c r="W64" s="157">
        <v>0</v>
      </c>
      <c r="X64" s="45">
        <f t="shared" si="15"/>
        <v>0.875</v>
      </c>
      <c r="Y64" s="156">
        <v>143</v>
      </c>
      <c r="Z64" s="45">
        <f t="shared" si="2"/>
        <v>0.20428571428571429</v>
      </c>
      <c r="AA64" s="157">
        <v>0</v>
      </c>
      <c r="AB64" s="157">
        <v>0</v>
      </c>
      <c r="AC64" s="157">
        <v>0</v>
      </c>
      <c r="AD64" s="45">
        <f t="shared" si="3"/>
        <v>0</v>
      </c>
      <c r="AE64" s="157">
        <v>0</v>
      </c>
      <c r="AF64" s="45">
        <f t="shared" si="4"/>
        <v>0</v>
      </c>
      <c r="AG64" s="160">
        <v>90.3</v>
      </c>
      <c r="AH64" s="45">
        <f t="shared" si="5"/>
        <v>0.5</v>
      </c>
      <c r="AI64" s="185">
        <f t="shared" si="6"/>
        <v>1.5792857142857142</v>
      </c>
      <c r="AJ64" s="48">
        <f t="shared" si="7"/>
        <v>1.3839110434875672</v>
      </c>
      <c r="AK64" s="175">
        <f t="shared" si="8"/>
        <v>2.8839110434875672</v>
      </c>
      <c r="AL64" s="176">
        <f t="shared" si="9"/>
        <v>3</v>
      </c>
      <c r="AM64" s="176">
        <v>2</v>
      </c>
      <c r="AN64" s="240">
        <f t="shared" si="16"/>
        <v>-1</v>
      </c>
    </row>
    <row r="65" spans="1:40" ht="18" customHeight="1" x14ac:dyDescent="0.25">
      <c r="A65" s="5" t="s">
        <v>567</v>
      </c>
      <c r="B65" s="6" t="s">
        <v>8</v>
      </c>
      <c r="C65" s="7" t="s">
        <v>8</v>
      </c>
      <c r="D65" s="7" t="s">
        <v>9</v>
      </c>
      <c r="E65" s="7" t="s">
        <v>10</v>
      </c>
      <c r="F65" s="8"/>
      <c r="G65" s="192" t="s">
        <v>11</v>
      </c>
      <c r="H65" s="193"/>
      <c r="I65" s="124" t="s">
        <v>568</v>
      </c>
      <c r="J65" s="124" t="s">
        <v>569</v>
      </c>
      <c r="K65" s="185">
        <v>1</v>
      </c>
      <c r="L65" s="185">
        <v>0</v>
      </c>
      <c r="M65" s="185">
        <v>0</v>
      </c>
      <c r="N65" s="9">
        <v>0</v>
      </c>
      <c r="O65" s="9">
        <v>0</v>
      </c>
      <c r="P65" s="185">
        <v>0</v>
      </c>
      <c r="Q65" s="185">
        <v>0</v>
      </c>
      <c r="R65" s="210">
        <v>5667</v>
      </c>
      <c r="S65" s="208">
        <v>0.5</v>
      </c>
      <c r="T65" s="185">
        <f t="shared" si="1"/>
        <v>1.5</v>
      </c>
      <c r="U65" s="40"/>
      <c r="V65" s="156">
        <v>462</v>
      </c>
      <c r="W65" s="157">
        <v>0</v>
      </c>
      <c r="X65" s="45">
        <f t="shared" si="15"/>
        <v>2.31</v>
      </c>
      <c r="Y65" s="156">
        <v>379</v>
      </c>
      <c r="Z65" s="45">
        <f t="shared" si="2"/>
        <v>0.54142857142857148</v>
      </c>
      <c r="AA65" s="157">
        <v>0</v>
      </c>
      <c r="AB65" s="157">
        <v>0</v>
      </c>
      <c r="AC65" s="157">
        <v>0</v>
      </c>
      <c r="AD65" s="45">
        <f t="shared" si="3"/>
        <v>0</v>
      </c>
      <c r="AE65" s="157">
        <v>0</v>
      </c>
      <c r="AF65" s="45">
        <f t="shared" si="4"/>
        <v>0</v>
      </c>
      <c r="AG65" s="160">
        <v>111.9</v>
      </c>
      <c r="AH65" s="45">
        <f t="shared" si="5"/>
        <v>0</v>
      </c>
      <c r="AI65" s="185">
        <f t="shared" si="6"/>
        <v>2.8514285714285714</v>
      </c>
      <c r="AJ65" s="48">
        <f t="shared" si="7"/>
        <v>2.4986761128911663</v>
      </c>
      <c r="AK65" s="175">
        <f t="shared" si="8"/>
        <v>3.9986761128911663</v>
      </c>
      <c r="AL65" s="176">
        <f t="shared" si="9"/>
        <v>4</v>
      </c>
      <c r="AM65" s="176">
        <v>4</v>
      </c>
      <c r="AN65" s="240">
        <f t="shared" si="16"/>
        <v>0</v>
      </c>
    </row>
    <row r="66" spans="1:40" ht="18" customHeight="1" x14ac:dyDescent="0.25">
      <c r="A66" s="5" t="s">
        <v>136</v>
      </c>
      <c r="B66" s="6" t="s">
        <v>8</v>
      </c>
      <c r="C66" s="7" t="s">
        <v>8</v>
      </c>
      <c r="D66" s="7" t="s">
        <v>9</v>
      </c>
      <c r="E66" s="7" t="s">
        <v>10</v>
      </c>
      <c r="F66" s="8"/>
      <c r="G66" s="192" t="s">
        <v>11</v>
      </c>
      <c r="H66" s="193"/>
      <c r="I66" s="124" t="s">
        <v>132</v>
      </c>
      <c r="J66" s="124" t="s">
        <v>137</v>
      </c>
      <c r="K66" s="185">
        <v>1</v>
      </c>
      <c r="L66" s="185">
        <v>0</v>
      </c>
      <c r="M66" s="185">
        <v>0</v>
      </c>
      <c r="N66" s="9">
        <v>0</v>
      </c>
      <c r="O66" s="9">
        <v>0</v>
      </c>
      <c r="P66" s="185">
        <v>0</v>
      </c>
      <c r="Q66" s="185">
        <v>0</v>
      </c>
      <c r="R66" s="210">
        <v>5955</v>
      </c>
      <c r="S66" s="208">
        <v>0.5</v>
      </c>
      <c r="T66" s="185">
        <f t="shared" si="1"/>
        <v>1.5</v>
      </c>
      <c r="U66" s="40"/>
      <c r="V66" s="156">
        <v>526</v>
      </c>
      <c r="W66" s="157">
        <v>0</v>
      </c>
      <c r="X66" s="45">
        <f t="shared" si="15"/>
        <v>2.63</v>
      </c>
      <c r="Y66" s="156">
        <v>420</v>
      </c>
      <c r="Z66" s="45">
        <f t="shared" si="2"/>
        <v>0.6</v>
      </c>
      <c r="AA66" s="157">
        <v>0</v>
      </c>
      <c r="AB66" s="157">
        <v>0</v>
      </c>
      <c r="AC66" s="157">
        <v>0</v>
      </c>
      <c r="AD66" s="45">
        <f t="shared" si="3"/>
        <v>0</v>
      </c>
      <c r="AE66" s="157">
        <v>0</v>
      </c>
      <c r="AF66" s="45">
        <f t="shared" si="4"/>
        <v>0</v>
      </c>
      <c r="AG66" s="160">
        <v>109.1</v>
      </c>
      <c r="AH66" s="45">
        <f t="shared" si="5"/>
        <v>0.5</v>
      </c>
      <c r="AI66" s="185">
        <f t="shared" si="6"/>
        <v>3.73</v>
      </c>
      <c r="AJ66" s="48">
        <f t="shared" si="7"/>
        <v>3.2685587829453087</v>
      </c>
      <c r="AK66" s="175">
        <f t="shared" si="8"/>
        <v>4.7685587829453091</v>
      </c>
      <c r="AL66" s="176">
        <f t="shared" si="9"/>
        <v>4.75</v>
      </c>
      <c r="AM66" s="176">
        <v>4</v>
      </c>
      <c r="AN66" s="240">
        <f t="shared" si="16"/>
        <v>-0.75</v>
      </c>
    </row>
    <row r="67" spans="1:40" ht="18" customHeight="1" x14ac:dyDescent="0.25">
      <c r="A67" s="5" t="s">
        <v>128</v>
      </c>
      <c r="B67" s="6" t="s">
        <v>8</v>
      </c>
      <c r="C67" s="7" t="s">
        <v>8</v>
      </c>
      <c r="D67" s="7" t="s">
        <v>9</v>
      </c>
      <c r="E67" s="7" t="s">
        <v>10</v>
      </c>
      <c r="F67" s="8"/>
      <c r="G67" s="192" t="s">
        <v>11</v>
      </c>
      <c r="H67" s="193"/>
      <c r="I67" s="124" t="s">
        <v>129</v>
      </c>
      <c r="J67" s="124" t="s">
        <v>130</v>
      </c>
      <c r="K67" s="185">
        <v>1</v>
      </c>
      <c r="L67" s="185">
        <v>0</v>
      </c>
      <c r="M67" s="185">
        <v>0</v>
      </c>
      <c r="N67" s="9">
        <v>0</v>
      </c>
      <c r="O67" s="9">
        <v>0</v>
      </c>
      <c r="P67" s="185">
        <v>0</v>
      </c>
      <c r="Q67" s="185">
        <v>0</v>
      </c>
      <c r="R67" s="210">
        <v>4389</v>
      </c>
      <c r="S67" s="208">
        <v>0.5</v>
      </c>
      <c r="T67" s="185">
        <f t="shared" si="1"/>
        <v>1.5</v>
      </c>
      <c r="U67" s="40"/>
      <c r="V67" s="156">
        <v>492</v>
      </c>
      <c r="W67" s="157">
        <v>0</v>
      </c>
      <c r="X67" s="45">
        <f t="shared" si="15"/>
        <v>2.46</v>
      </c>
      <c r="Y67" s="156">
        <v>349</v>
      </c>
      <c r="Z67" s="45">
        <f t="shared" si="2"/>
        <v>0.49857142857142855</v>
      </c>
      <c r="AA67" s="157">
        <v>0</v>
      </c>
      <c r="AB67" s="157">
        <v>0</v>
      </c>
      <c r="AC67" s="157">
        <v>0</v>
      </c>
      <c r="AD67" s="45">
        <f t="shared" si="3"/>
        <v>0</v>
      </c>
      <c r="AE67" s="157">
        <v>0</v>
      </c>
      <c r="AF67" s="45">
        <f t="shared" si="4"/>
        <v>0</v>
      </c>
      <c r="AG67" s="160">
        <v>87</v>
      </c>
      <c r="AH67" s="45">
        <f t="shared" si="5"/>
        <v>0.75</v>
      </c>
      <c r="AI67" s="185">
        <f t="shared" si="6"/>
        <v>3.7085714285714286</v>
      </c>
      <c r="AJ67" s="48">
        <f t="shared" si="7"/>
        <v>3.249781156846427</v>
      </c>
      <c r="AK67" s="175">
        <f t="shared" si="8"/>
        <v>4.749781156846427</v>
      </c>
      <c r="AL67" s="176">
        <f t="shared" si="9"/>
        <v>4.75</v>
      </c>
      <c r="AM67" s="176">
        <v>4</v>
      </c>
      <c r="AN67" s="240">
        <f t="shared" si="16"/>
        <v>-0.75</v>
      </c>
    </row>
    <row r="68" spans="1:40" ht="18" customHeight="1" x14ac:dyDescent="0.25">
      <c r="A68" s="5" t="s">
        <v>332</v>
      </c>
      <c r="B68" s="6" t="s">
        <v>8</v>
      </c>
      <c r="C68" s="7" t="s">
        <v>8</v>
      </c>
      <c r="D68" s="7" t="s">
        <v>9</v>
      </c>
      <c r="E68" s="7" t="s">
        <v>10</v>
      </c>
      <c r="F68" s="8"/>
      <c r="G68" s="192" t="s">
        <v>11</v>
      </c>
      <c r="H68" s="193"/>
      <c r="I68" s="124" t="s">
        <v>333</v>
      </c>
      <c r="J68" s="124" t="s">
        <v>334</v>
      </c>
      <c r="K68" s="185">
        <v>1</v>
      </c>
      <c r="L68" s="185">
        <v>0</v>
      </c>
      <c r="M68" s="185">
        <v>0</v>
      </c>
      <c r="N68" s="9">
        <v>0</v>
      </c>
      <c r="O68" s="9">
        <v>0</v>
      </c>
      <c r="P68" s="185">
        <v>0</v>
      </c>
      <c r="Q68" s="185">
        <v>0</v>
      </c>
      <c r="R68" s="210">
        <v>10422</v>
      </c>
      <c r="S68" s="208">
        <v>1</v>
      </c>
      <c r="T68" s="185">
        <f t="shared" si="1"/>
        <v>2</v>
      </c>
      <c r="U68" s="40"/>
      <c r="V68" s="156">
        <v>705</v>
      </c>
      <c r="W68" s="157">
        <v>0</v>
      </c>
      <c r="X68" s="45">
        <f t="shared" si="15"/>
        <v>3.5249999999999999</v>
      </c>
      <c r="Y68" s="156">
        <v>633</v>
      </c>
      <c r="Z68" s="45">
        <f t="shared" si="2"/>
        <v>0.90428571428571425</v>
      </c>
      <c r="AA68" s="157">
        <v>0</v>
      </c>
      <c r="AB68" s="157">
        <v>0</v>
      </c>
      <c r="AC68" s="157">
        <v>0</v>
      </c>
      <c r="AD68" s="45">
        <f t="shared" si="3"/>
        <v>0</v>
      </c>
      <c r="AE68" s="157">
        <v>62</v>
      </c>
      <c r="AF68" s="45">
        <f t="shared" si="4"/>
        <v>0.5</v>
      </c>
      <c r="AG68" s="160">
        <v>109.9</v>
      </c>
      <c r="AH68" s="45">
        <f t="shared" si="5"/>
        <v>0.5</v>
      </c>
      <c r="AI68" s="185">
        <f t="shared" si="6"/>
        <v>5.4292857142857143</v>
      </c>
      <c r="AJ68" s="48">
        <f t="shared" si="7"/>
        <v>4.757624532586612</v>
      </c>
      <c r="AK68" s="175">
        <f t="shared" si="8"/>
        <v>6.757624532586612</v>
      </c>
      <c r="AL68" s="176">
        <f t="shared" si="9"/>
        <v>6.75</v>
      </c>
      <c r="AM68" s="176">
        <v>6.5</v>
      </c>
      <c r="AN68" s="240">
        <f t="shared" si="16"/>
        <v>-0.25</v>
      </c>
    </row>
    <row r="69" spans="1:40" ht="18" customHeight="1" x14ac:dyDescent="0.25">
      <c r="A69" s="5" t="s">
        <v>574</v>
      </c>
      <c r="B69" s="6" t="s">
        <v>33</v>
      </c>
      <c r="C69" s="7" t="s">
        <v>34</v>
      </c>
      <c r="D69" s="7" t="s">
        <v>9</v>
      </c>
      <c r="E69" s="7" t="s">
        <v>10</v>
      </c>
      <c r="F69" s="8"/>
      <c r="G69" s="192" t="s">
        <v>35</v>
      </c>
      <c r="H69" s="193"/>
      <c r="I69" s="124" t="s">
        <v>575</v>
      </c>
      <c r="J69" s="124" t="s">
        <v>334</v>
      </c>
      <c r="K69" s="185">
        <v>1</v>
      </c>
      <c r="L69" s="185">
        <v>0</v>
      </c>
      <c r="M69" s="185">
        <v>0</v>
      </c>
      <c r="N69" s="9">
        <v>0</v>
      </c>
      <c r="O69" s="9">
        <v>2</v>
      </c>
      <c r="P69" s="185">
        <v>0</v>
      </c>
      <c r="Q69" s="185">
        <v>0</v>
      </c>
      <c r="R69" s="210">
        <v>14912</v>
      </c>
      <c r="S69" s="208">
        <v>1</v>
      </c>
      <c r="T69" s="185">
        <f t="shared" ref="T69:T132" si="17">SUM(K69:Q69)+S69</f>
        <v>4</v>
      </c>
      <c r="U69" s="40"/>
      <c r="V69" s="156">
        <v>631</v>
      </c>
      <c r="W69" s="157">
        <v>0</v>
      </c>
      <c r="X69" s="45">
        <f t="shared" si="15"/>
        <v>3.1549999999999998</v>
      </c>
      <c r="Y69" s="156">
        <v>446</v>
      </c>
      <c r="Z69" s="45">
        <f t="shared" ref="Z69:Z132" si="18">(Y69/175)*0.25</f>
        <v>0.63714285714285712</v>
      </c>
      <c r="AA69" s="157">
        <v>19</v>
      </c>
      <c r="AB69" s="157">
        <v>54</v>
      </c>
      <c r="AC69" s="157">
        <v>0</v>
      </c>
      <c r="AD69" s="45">
        <f t="shared" ref="AD69:AD132" si="19">((AA69+AB69)/30*0.5)+(AC69/30*0.25)</f>
        <v>1.2166666666666666</v>
      </c>
      <c r="AE69" s="157">
        <v>0</v>
      </c>
      <c r="AF69" s="45">
        <f t="shared" ref="AF69:AF132" si="20">IF(AE69&lt;1,0,IF(AE69&lt;33,0.25,IF(AE69&lt;65,0.5,IF(AE69&lt;97,0.75,1))))</f>
        <v>0</v>
      </c>
      <c r="AG69" s="160">
        <v>89.8</v>
      </c>
      <c r="AH69" s="45">
        <f t="shared" ref="AH69:AH132" si="21">IF(AG69&gt;109.9,0,IF(AG69&gt;90,0.5,IF(AG69&gt;70,0.75,1)))</f>
        <v>0.75</v>
      </c>
      <c r="AI69" s="185">
        <f t="shared" ref="AI69:AI132" si="22">X69+Z69+AD69+AF69+AH69</f>
        <v>5.7588095238095232</v>
      </c>
      <c r="AJ69" s="48">
        <f t="shared" ref="AJ69:AJ132" si="23">AI69/$AI$275*$T$282</f>
        <v>5.0463826939294121</v>
      </c>
      <c r="AK69" s="175">
        <f t="shared" ref="AK69:AK132" si="24">AJ69+T69</f>
        <v>9.046382693929413</v>
      </c>
      <c r="AL69" s="176">
        <f t="shared" ref="AL69:AL132" si="25">MROUND(AK69*100,25)/100</f>
        <v>9</v>
      </c>
      <c r="AM69" s="176">
        <v>9.5</v>
      </c>
      <c r="AN69" s="240">
        <f t="shared" si="16"/>
        <v>0.5</v>
      </c>
    </row>
    <row r="70" spans="1:40" ht="18" customHeight="1" x14ac:dyDescent="0.25">
      <c r="A70" s="5" t="s">
        <v>190</v>
      </c>
      <c r="B70" s="6" t="s">
        <v>8</v>
      </c>
      <c r="C70" s="7" t="s">
        <v>8</v>
      </c>
      <c r="D70" s="7" t="s">
        <v>9</v>
      </c>
      <c r="E70" s="7" t="s">
        <v>10</v>
      </c>
      <c r="F70" s="8"/>
      <c r="G70" s="192" t="s">
        <v>11</v>
      </c>
      <c r="H70" s="193"/>
      <c r="I70" s="124" t="s">
        <v>191</v>
      </c>
      <c r="J70" s="124" t="s">
        <v>192</v>
      </c>
      <c r="K70" s="185">
        <v>1</v>
      </c>
      <c r="L70" s="185">
        <v>0</v>
      </c>
      <c r="M70" s="185">
        <v>0</v>
      </c>
      <c r="N70" s="9">
        <v>0</v>
      </c>
      <c r="O70" s="9">
        <v>0</v>
      </c>
      <c r="P70" s="185">
        <v>0</v>
      </c>
      <c r="Q70" s="185">
        <v>0</v>
      </c>
      <c r="R70" s="210">
        <v>9780</v>
      </c>
      <c r="S70" s="208">
        <v>0.5</v>
      </c>
      <c r="T70" s="185">
        <f t="shared" si="17"/>
        <v>1.5</v>
      </c>
      <c r="U70" s="40"/>
      <c r="V70" s="156">
        <v>579</v>
      </c>
      <c r="W70" s="157">
        <v>0</v>
      </c>
      <c r="X70" s="45">
        <f t="shared" si="15"/>
        <v>2.895</v>
      </c>
      <c r="Y70" s="156">
        <v>476</v>
      </c>
      <c r="Z70" s="45">
        <f t="shared" si="18"/>
        <v>0.68</v>
      </c>
      <c r="AA70" s="157">
        <v>0</v>
      </c>
      <c r="AB70" s="157">
        <v>0</v>
      </c>
      <c r="AC70" s="157">
        <v>0</v>
      </c>
      <c r="AD70" s="45">
        <f t="shared" si="19"/>
        <v>0</v>
      </c>
      <c r="AE70" s="157">
        <v>53</v>
      </c>
      <c r="AF70" s="45">
        <f t="shared" si="20"/>
        <v>0.5</v>
      </c>
      <c r="AG70" s="160">
        <v>101.7</v>
      </c>
      <c r="AH70" s="45">
        <f t="shared" si="21"/>
        <v>0.5</v>
      </c>
      <c r="AI70" s="185">
        <f t="shared" si="22"/>
        <v>4.5750000000000002</v>
      </c>
      <c r="AJ70" s="48">
        <f t="shared" si="23"/>
        <v>4.0090231721112035</v>
      </c>
      <c r="AK70" s="175">
        <f t="shared" si="24"/>
        <v>5.5090231721112035</v>
      </c>
      <c r="AL70" s="176">
        <f t="shared" si="25"/>
        <v>5.5</v>
      </c>
      <c r="AM70" s="176">
        <v>4.5</v>
      </c>
      <c r="AN70" s="240">
        <f t="shared" si="16"/>
        <v>-1</v>
      </c>
    </row>
    <row r="71" spans="1:40" ht="18" customHeight="1" x14ac:dyDescent="0.25">
      <c r="A71" s="5" t="s">
        <v>328</v>
      </c>
      <c r="B71" s="6" t="s">
        <v>8</v>
      </c>
      <c r="C71" s="7" t="s">
        <v>8</v>
      </c>
      <c r="D71" s="7" t="s">
        <v>9</v>
      </c>
      <c r="E71" s="7" t="s">
        <v>10</v>
      </c>
      <c r="F71" s="8"/>
      <c r="G71" s="192" t="s">
        <v>11</v>
      </c>
      <c r="H71" s="193"/>
      <c r="I71" s="124" t="s">
        <v>324</v>
      </c>
      <c r="J71" s="124" t="s">
        <v>329</v>
      </c>
      <c r="K71" s="185">
        <v>1</v>
      </c>
      <c r="L71" s="185">
        <v>0</v>
      </c>
      <c r="M71" s="185">
        <v>0</v>
      </c>
      <c r="N71" s="9">
        <v>0</v>
      </c>
      <c r="O71" s="9">
        <v>0</v>
      </c>
      <c r="P71" s="185">
        <v>0</v>
      </c>
      <c r="Q71" s="185">
        <v>0</v>
      </c>
      <c r="R71" s="210">
        <v>6239</v>
      </c>
      <c r="S71" s="208">
        <v>0.5</v>
      </c>
      <c r="T71" s="185">
        <f t="shared" si="17"/>
        <v>1.5</v>
      </c>
      <c r="U71" s="40"/>
      <c r="V71" s="156">
        <v>579</v>
      </c>
      <c r="W71" s="157">
        <v>0</v>
      </c>
      <c r="X71" s="45">
        <f t="shared" si="15"/>
        <v>2.895</v>
      </c>
      <c r="Y71" s="157">
        <v>389</v>
      </c>
      <c r="Z71" s="45">
        <f t="shared" si="18"/>
        <v>0.55571428571428572</v>
      </c>
      <c r="AA71" s="157">
        <v>0</v>
      </c>
      <c r="AB71" s="157">
        <v>0</v>
      </c>
      <c r="AC71" s="157">
        <v>0</v>
      </c>
      <c r="AD71" s="45">
        <f t="shared" si="19"/>
        <v>0</v>
      </c>
      <c r="AE71" s="157">
        <v>0</v>
      </c>
      <c r="AF71" s="45">
        <f t="shared" si="20"/>
        <v>0</v>
      </c>
      <c r="AG71" s="160">
        <v>99.5</v>
      </c>
      <c r="AH71" s="45">
        <f t="shared" si="21"/>
        <v>0.5</v>
      </c>
      <c r="AI71" s="185">
        <f t="shared" si="22"/>
        <v>3.9507142857142856</v>
      </c>
      <c r="AJ71" s="48">
        <f t="shared" si="23"/>
        <v>3.4619683317637882</v>
      </c>
      <c r="AK71" s="175">
        <f t="shared" si="24"/>
        <v>4.9619683317637886</v>
      </c>
      <c r="AL71" s="176">
        <f t="shared" si="25"/>
        <v>5</v>
      </c>
      <c r="AM71" s="176">
        <v>4.5</v>
      </c>
      <c r="AN71" s="240">
        <f t="shared" si="16"/>
        <v>-0.5</v>
      </c>
    </row>
    <row r="72" spans="1:40" ht="18" customHeight="1" x14ac:dyDescent="0.25">
      <c r="A72" s="10" t="s">
        <v>383</v>
      </c>
      <c r="B72" s="11" t="s">
        <v>33</v>
      </c>
      <c r="C72" s="12" t="s">
        <v>34</v>
      </c>
      <c r="D72" s="12" t="s">
        <v>9</v>
      </c>
      <c r="E72" s="12" t="s">
        <v>10</v>
      </c>
      <c r="F72" s="13"/>
      <c r="G72" s="191" t="s">
        <v>11</v>
      </c>
      <c r="H72" s="195"/>
      <c r="I72" s="125" t="s">
        <v>689</v>
      </c>
      <c r="J72" s="125" t="s">
        <v>174</v>
      </c>
      <c r="K72" s="186">
        <v>1</v>
      </c>
      <c r="L72" s="186">
        <v>0</v>
      </c>
      <c r="M72" s="186">
        <v>0</v>
      </c>
      <c r="N72" s="186">
        <v>0</v>
      </c>
      <c r="O72" s="186">
        <v>0</v>
      </c>
      <c r="P72" s="186">
        <v>0</v>
      </c>
      <c r="Q72" s="186">
        <v>0</v>
      </c>
      <c r="R72" s="209">
        <v>12533</v>
      </c>
      <c r="S72" s="207">
        <v>1</v>
      </c>
      <c r="T72" s="186">
        <f t="shared" si="17"/>
        <v>2</v>
      </c>
      <c r="U72" s="40"/>
      <c r="V72" s="197">
        <v>436</v>
      </c>
      <c r="W72" s="197">
        <v>0</v>
      </c>
      <c r="X72" s="45">
        <f t="shared" si="15"/>
        <v>2.1800000000000002</v>
      </c>
      <c r="Y72" s="197">
        <v>272</v>
      </c>
      <c r="Z72" s="45">
        <f t="shared" si="18"/>
        <v>0.38857142857142857</v>
      </c>
      <c r="AA72" s="197">
        <v>12</v>
      </c>
      <c r="AB72" s="197">
        <v>8</v>
      </c>
      <c r="AC72" s="197">
        <v>0</v>
      </c>
      <c r="AD72" s="45">
        <f t="shared" si="19"/>
        <v>0.33333333333333331</v>
      </c>
      <c r="AE72" s="197">
        <v>0</v>
      </c>
      <c r="AF72" s="45">
        <f t="shared" si="20"/>
        <v>0</v>
      </c>
      <c r="AG72" s="199">
        <v>85.8</v>
      </c>
      <c r="AH72" s="45">
        <f t="shared" si="21"/>
        <v>0.75</v>
      </c>
      <c r="AI72" s="186">
        <f t="shared" si="22"/>
        <v>3.651904761904762</v>
      </c>
      <c r="AJ72" s="200">
        <f t="shared" si="23"/>
        <v>3.2001247678293852</v>
      </c>
      <c r="AK72" s="174">
        <f t="shared" si="24"/>
        <v>5.2001247678293847</v>
      </c>
      <c r="AL72" s="174">
        <f t="shared" si="25"/>
        <v>5.25</v>
      </c>
      <c r="AM72" s="174"/>
      <c r="AN72" s="239"/>
    </row>
    <row r="73" spans="1:40" ht="18" customHeight="1" x14ac:dyDescent="0.25">
      <c r="A73" s="10" t="s">
        <v>382</v>
      </c>
      <c r="B73" s="11" t="s">
        <v>33</v>
      </c>
      <c r="C73" s="12" t="s">
        <v>49</v>
      </c>
      <c r="D73" s="12" t="s">
        <v>9</v>
      </c>
      <c r="E73" s="12" t="s">
        <v>10</v>
      </c>
      <c r="F73" s="13"/>
      <c r="G73" s="191" t="s">
        <v>35</v>
      </c>
      <c r="H73" s="195"/>
      <c r="I73" s="125" t="s">
        <v>690</v>
      </c>
      <c r="J73" s="125" t="s">
        <v>174</v>
      </c>
      <c r="K73" s="186">
        <v>1</v>
      </c>
      <c r="L73" s="186">
        <v>0</v>
      </c>
      <c r="M73" s="186">
        <v>0</v>
      </c>
      <c r="N73" s="186">
        <v>0</v>
      </c>
      <c r="O73" s="186">
        <v>2</v>
      </c>
      <c r="P73" s="186">
        <v>0</v>
      </c>
      <c r="Q73" s="186">
        <v>0</v>
      </c>
      <c r="R73" s="209">
        <v>34829</v>
      </c>
      <c r="S73" s="207">
        <v>2</v>
      </c>
      <c r="T73" s="186">
        <f t="shared" si="17"/>
        <v>5</v>
      </c>
      <c r="U73" s="40"/>
      <c r="V73" s="197">
        <v>1272</v>
      </c>
      <c r="W73" s="197">
        <v>119</v>
      </c>
      <c r="X73" s="45">
        <f>((V73-W73)/150)*0.5+(W73/200)*0.5</f>
        <v>4.1408333333333331</v>
      </c>
      <c r="Y73" s="197">
        <v>899</v>
      </c>
      <c r="Z73" s="45">
        <f t="shared" si="18"/>
        <v>1.2842857142857143</v>
      </c>
      <c r="AA73" s="197">
        <v>22</v>
      </c>
      <c r="AB73" s="197">
        <v>18</v>
      </c>
      <c r="AC73" s="197">
        <v>45</v>
      </c>
      <c r="AD73" s="45">
        <f t="shared" si="19"/>
        <v>1.0416666666666665</v>
      </c>
      <c r="AE73" s="197">
        <v>0</v>
      </c>
      <c r="AF73" s="45">
        <f t="shared" si="20"/>
        <v>0</v>
      </c>
      <c r="AG73" s="199">
        <v>126.4</v>
      </c>
      <c r="AH73" s="45">
        <f t="shared" si="21"/>
        <v>0</v>
      </c>
      <c r="AI73" s="186">
        <f t="shared" si="22"/>
        <v>6.466785714285713</v>
      </c>
      <c r="AJ73" s="200">
        <f t="shared" si="23"/>
        <v>5.6667745962074578</v>
      </c>
      <c r="AK73" s="174">
        <f t="shared" si="24"/>
        <v>10.666774596207457</v>
      </c>
      <c r="AL73" s="174">
        <f t="shared" si="25"/>
        <v>10.75</v>
      </c>
      <c r="AM73" s="174">
        <v>16.5</v>
      </c>
      <c r="AN73" s="239">
        <f>AM73-(AL73+AL72)</f>
        <v>0.5</v>
      </c>
    </row>
    <row r="74" spans="1:40" ht="18" customHeight="1" x14ac:dyDescent="0.25">
      <c r="A74" s="5" t="s">
        <v>172</v>
      </c>
      <c r="B74" s="6" t="s">
        <v>8</v>
      </c>
      <c r="C74" s="7" t="s">
        <v>8</v>
      </c>
      <c r="D74" s="7" t="s">
        <v>9</v>
      </c>
      <c r="E74" s="7" t="s">
        <v>10</v>
      </c>
      <c r="F74" s="8"/>
      <c r="G74" s="192" t="s">
        <v>11</v>
      </c>
      <c r="H74" s="193"/>
      <c r="I74" s="124" t="s">
        <v>173</v>
      </c>
      <c r="J74" s="124" t="s">
        <v>174</v>
      </c>
      <c r="K74" s="185">
        <v>1</v>
      </c>
      <c r="L74" s="185">
        <v>0</v>
      </c>
      <c r="M74" s="185">
        <v>0</v>
      </c>
      <c r="N74" s="9">
        <v>0</v>
      </c>
      <c r="O74" s="9">
        <v>0</v>
      </c>
      <c r="P74" s="185">
        <v>0</v>
      </c>
      <c r="Q74" s="185">
        <v>0</v>
      </c>
      <c r="R74" s="210">
        <v>7451</v>
      </c>
      <c r="S74" s="208">
        <v>0.5</v>
      </c>
      <c r="T74" s="185">
        <f t="shared" si="17"/>
        <v>1.5</v>
      </c>
      <c r="U74" s="40"/>
      <c r="V74" s="156">
        <v>560</v>
      </c>
      <c r="W74" s="157">
        <v>0</v>
      </c>
      <c r="X74" s="45">
        <f>((V74-W74)/100)*0.5+(W74/200)*0.5</f>
        <v>2.8</v>
      </c>
      <c r="Y74" s="156">
        <v>517</v>
      </c>
      <c r="Z74" s="45">
        <f t="shared" si="18"/>
        <v>0.73857142857142855</v>
      </c>
      <c r="AA74" s="157">
        <v>0</v>
      </c>
      <c r="AB74" s="157">
        <v>0</v>
      </c>
      <c r="AC74" s="157">
        <v>0</v>
      </c>
      <c r="AD74" s="45">
        <f t="shared" si="19"/>
        <v>0</v>
      </c>
      <c r="AE74" s="157">
        <v>0</v>
      </c>
      <c r="AF74" s="45">
        <f t="shared" si="20"/>
        <v>0</v>
      </c>
      <c r="AG74" s="160">
        <v>118.9</v>
      </c>
      <c r="AH74" s="45">
        <f t="shared" si="21"/>
        <v>0</v>
      </c>
      <c r="AI74" s="185">
        <f t="shared" si="22"/>
        <v>3.5385714285714283</v>
      </c>
      <c r="AJ74" s="48">
        <f t="shared" si="23"/>
        <v>3.1008119897953001</v>
      </c>
      <c r="AK74" s="175">
        <f t="shared" si="24"/>
        <v>4.6008119897953001</v>
      </c>
      <c r="AL74" s="176">
        <f t="shared" si="25"/>
        <v>4.5</v>
      </c>
      <c r="AM74" s="176">
        <v>5</v>
      </c>
      <c r="AN74" s="240">
        <f>AM74-AL74</f>
        <v>0.5</v>
      </c>
    </row>
    <row r="75" spans="1:40" ht="18" customHeight="1" x14ac:dyDescent="0.25">
      <c r="A75" s="5" t="s">
        <v>241</v>
      </c>
      <c r="B75" s="6" t="s">
        <v>8</v>
      </c>
      <c r="C75" s="7" t="s">
        <v>8</v>
      </c>
      <c r="D75" s="7" t="s">
        <v>9</v>
      </c>
      <c r="E75" s="7" t="s">
        <v>10</v>
      </c>
      <c r="F75" s="8"/>
      <c r="G75" s="192" t="s">
        <v>11</v>
      </c>
      <c r="H75" s="193"/>
      <c r="I75" s="124" t="s">
        <v>242</v>
      </c>
      <c r="J75" s="124" t="s">
        <v>243</v>
      </c>
      <c r="K75" s="185">
        <v>1</v>
      </c>
      <c r="L75" s="185">
        <v>0</v>
      </c>
      <c r="M75" s="185">
        <v>0</v>
      </c>
      <c r="N75" s="9">
        <v>0</v>
      </c>
      <c r="O75" s="9">
        <v>0</v>
      </c>
      <c r="P75" s="185">
        <v>0</v>
      </c>
      <c r="Q75" s="185">
        <v>0</v>
      </c>
      <c r="R75" s="210">
        <v>8388</v>
      </c>
      <c r="S75" s="208">
        <v>0.5</v>
      </c>
      <c r="T75" s="185">
        <f t="shared" si="17"/>
        <v>1.5</v>
      </c>
      <c r="U75" s="40"/>
      <c r="V75" s="156">
        <v>757</v>
      </c>
      <c r="W75" s="157">
        <v>0</v>
      </c>
      <c r="X75" s="45">
        <f>((V75-W75)/100)*0.5+(W75/200)*0.5</f>
        <v>3.7850000000000001</v>
      </c>
      <c r="Y75" s="156">
        <v>670</v>
      </c>
      <c r="Z75" s="45">
        <f t="shared" si="18"/>
        <v>0.95714285714285718</v>
      </c>
      <c r="AA75" s="157">
        <v>0</v>
      </c>
      <c r="AB75" s="157">
        <v>0</v>
      </c>
      <c r="AC75" s="157">
        <v>0</v>
      </c>
      <c r="AD75" s="45">
        <f t="shared" si="19"/>
        <v>0</v>
      </c>
      <c r="AE75" s="157">
        <v>0</v>
      </c>
      <c r="AF75" s="45">
        <f t="shared" si="20"/>
        <v>0</v>
      </c>
      <c r="AG75" s="160">
        <v>104.9</v>
      </c>
      <c r="AH75" s="45">
        <f t="shared" si="21"/>
        <v>0.5</v>
      </c>
      <c r="AI75" s="185">
        <f t="shared" si="22"/>
        <v>5.2421428571428574</v>
      </c>
      <c r="AJ75" s="48">
        <f t="shared" si="23"/>
        <v>4.5936332646563809</v>
      </c>
      <c r="AK75" s="175">
        <f t="shared" si="24"/>
        <v>6.0936332646563809</v>
      </c>
      <c r="AL75" s="176">
        <f t="shared" si="25"/>
        <v>6</v>
      </c>
      <c r="AM75" s="176">
        <v>6</v>
      </c>
      <c r="AN75" s="240">
        <f>AM75-AL75</f>
        <v>0</v>
      </c>
    </row>
    <row r="76" spans="1:40" ht="18" customHeight="1" x14ac:dyDescent="0.25">
      <c r="A76" s="10" t="s">
        <v>345</v>
      </c>
      <c r="B76" s="6" t="s">
        <v>33</v>
      </c>
      <c r="C76" s="12" t="s">
        <v>109</v>
      </c>
      <c r="D76" s="12" t="s">
        <v>9</v>
      </c>
      <c r="E76" s="12" t="s">
        <v>10</v>
      </c>
      <c r="F76" s="13"/>
      <c r="G76" s="191" t="s">
        <v>35</v>
      </c>
      <c r="H76" s="195"/>
      <c r="I76" s="125" t="s">
        <v>346</v>
      </c>
      <c r="J76" s="125" t="s">
        <v>347</v>
      </c>
      <c r="K76" s="186">
        <v>1</v>
      </c>
      <c r="L76" s="186">
        <v>0</v>
      </c>
      <c r="M76" s="186">
        <v>0</v>
      </c>
      <c r="N76" s="186">
        <v>0</v>
      </c>
      <c r="O76" s="186">
        <v>2</v>
      </c>
      <c r="P76" s="186">
        <v>0</v>
      </c>
      <c r="Q76" s="186">
        <v>0</v>
      </c>
      <c r="R76" s="209">
        <v>24496</v>
      </c>
      <c r="S76" s="207">
        <v>1</v>
      </c>
      <c r="T76" s="186">
        <f t="shared" si="17"/>
        <v>4</v>
      </c>
      <c r="U76" s="40"/>
      <c r="V76" s="197">
        <f>813+86</f>
        <v>899</v>
      </c>
      <c r="W76" s="197">
        <v>86</v>
      </c>
      <c r="X76" s="45">
        <f>((V76-W76)/150)*0.5+(W76/200)*0.5</f>
        <v>2.9249999999999998</v>
      </c>
      <c r="Y76" s="197">
        <v>845</v>
      </c>
      <c r="Z76" s="45">
        <f t="shared" si="18"/>
        <v>1.2071428571428571</v>
      </c>
      <c r="AA76" s="197">
        <v>35</v>
      </c>
      <c r="AB76" s="197">
        <v>12</v>
      </c>
      <c r="AC76" s="197">
        <v>24</v>
      </c>
      <c r="AD76" s="45">
        <f t="shared" si="19"/>
        <v>0.98333333333333339</v>
      </c>
      <c r="AE76" s="197">
        <v>0</v>
      </c>
      <c r="AF76" s="45">
        <f t="shared" si="20"/>
        <v>0</v>
      </c>
      <c r="AG76" s="199">
        <v>101.1</v>
      </c>
      <c r="AH76" s="45">
        <f t="shared" si="21"/>
        <v>0.5</v>
      </c>
      <c r="AI76" s="186">
        <f t="shared" si="22"/>
        <v>5.6154761904761905</v>
      </c>
      <c r="AJ76" s="200">
        <f t="shared" si="23"/>
        <v>4.9207812393568942</v>
      </c>
      <c r="AK76" s="174">
        <f t="shared" si="24"/>
        <v>8.920781239356895</v>
      </c>
      <c r="AL76" s="174">
        <f t="shared" si="25"/>
        <v>9</v>
      </c>
      <c r="AM76" s="174">
        <v>14</v>
      </c>
      <c r="AN76" s="239">
        <f>AM76-(AL76+AL77)</f>
        <v>1.5</v>
      </c>
    </row>
    <row r="77" spans="1:40" ht="18" customHeight="1" x14ac:dyDescent="0.25">
      <c r="A77" s="10" t="s">
        <v>634</v>
      </c>
      <c r="B77" s="6"/>
      <c r="C77" s="12" t="s">
        <v>630</v>
      </c>
      <c r="D77" s="12" t="s">
        <v>9</v>
      </c>
      <c r="E77" s="12" t="s">
        <v>10</v>
      </c>
      <c r="F77" s="13"/>
      <c r="G77" s="191" t="s">
        <v>11</v>
      </c>
      <c r="H77" s="195"/>
      <c r="I77" s="125" t="s">
        <v>346</v>
      </c>
      <c r="J77" s="125" t="s">
        <v>347</v>
      </c>
      <c r="K77" s="186">
        <v>1</v>
      </c>
      <c r="L77" s="186">
        <v>0</v>
      </c>
      <c r="M77" s="186">
        <v>0</v>
      </c>
      <c r="N77" s="186">
        <v>0</v>
      </c>
      <c r="O77" s="186">
        <v>0</v>
      </c>
      <c r="P77" s="186">
        <v>0</v>
      </c>
      <c r="Q77" s="186">
        <v>0</v>
      </c>
      <c r="R77" s="209">
        <v>0</v>
      </c>
      <c r="S77" s="207">
        <v>0</v>
      </c>
      <c r="T77" s="186">
        <f t="shared" si="17"/>
        <v>1</v>
      </c>
      <c r="U77" s="40"/>
      <c r="V77" s="197">
        <v>408</v>
      </c>
      <c r="W77" s="197">
        <v>0</v>
      </c>
      <c r="X77" s="45">
        <f>((V77-W77)/100)*0.5+(W77/200)*0.5</f>
        <v>2.04</v>
      </c>
      <c r="Y77" s="197">
        <v>0</v>
      </c>
      <c r="Z77" s="45">
        <f t="shared" si="18"/>
        <v>0</v>
      </c>
      <c r="AA77" s="197">
        <v>0</v>
      </c>
      <c r="AB77" s="197">
        <v>0</v>
      </c>
      <c r="AC77" s="197">
        <v>0</v>
      </c>
      <c r="AD77" s="45">
        <f t="shared" si="19"/>
        <v>0</v>
      </c>
      <c r="AE77" s="197">
        <v>0</v>
      </c>
      <c r="AF77" s="45">
        <f t="shared" si="20"/>
        <v>0</v>
      </c>
      <c r="AG77" s="199">
        <v>79.900000000000006</v>
      </c>
      <c r="AH77" s="45">
        <f t="shared" si="21"/>
        <v>0.75</v>
      </c>
      <c r="AI77" s="186">
        <f t="shared" si="22"/>
        <v>2.79</v>
      </c>
      <c r="AJ77" s="200">
        <f t="shared" si="23"/>
        <v>2.444846918074373</v>
      </c>
      <c r="AK77" s="174">
        <f t="shared" si="24"/>
        <v>3.444846918074373</v>
      </c>
      <c r="AL77" s="174">
        <f t="shared" si="25"/>
        <v>3.5</v>
      </c>
      <c r="AM77" s="174"/>
      <c r="AN77" s="239"/>
    </row>
    <row r="78" spans="1:40" ht="18" customHeight="1" x14ac:dyDescent="0.25">
      <c r="A78" s="5" t="s">
        <v>376</v>
      </c>
      <c r="B78" s="6" t="s">
        <v>8</v>
      </c>
      <c r="C78" s="7" t="s">
        <v>8</v>
      </c>
      <c r="D78" s="7" t="s">
        <v>9</v>
      </c>
      <c r="E78" s="7" t="s">
        <v>10</v>
      </c>
      <c r="F78" s="8"/>
      <c r="G78" s="192" t="s">
        <v>11</v>
      </c>
      <c r="H78" s="193"/>
      <c r="I78" s="124" t="s">
        <v>377</v>
      </c>
      <c r="J78" s="124" t="s">
        <v>347</v>
      </c>
      <c r="K78" s="180">
        <v>1</v>
      </c>
      <c r="L78" s="180">
        <v>0</v>
      </c>
      <c r="M78" s="180">
        <v>0</v>
      </c>
      <c r="N78" s="9">
        <v>0</v>
      </c>
      <c r="O78" s="9">
        <v>0</v>
      </c>
      <c r="P78" s="180">
        <v>0</v>
      </c>
      <c r="Q78" s="180">
        <v>0</v>
      </c>
      <c r="R78" s="210">
        <v>8780</v>
      </c>
      <c r="S78" s="208">
        <v>0.5</v>
      </c>
      <c r="T78" s="50">
        <f t="shared" si="17"/>
        <v>1.5</v>
      </c>
      <c r="U78" s="40"/>
      <c r="V78" s="156">
        <v>594</v>
      </c>
      <c r="W78" s="157">
        <v>0</v>
      </c>
      <c r="X78" s="45">
        <f>((V78-W78)/100)*0.5+(W78/200)*0.5</f>
        <v>2.97</v>
      </c>
      <c r="Y78" s="156">
        <v>355</v>
      </c>
      <c r="Z78" s="45">
        <f t="shared" si="18"/>
        <v>0.50714285714285712</v>
      </c>
      <c r="AA78" s="157">
        <v>0</v>
      </c>
      <c r="AB78" s="157">
        <v>0</v>
      </c>
      <c r="AC78" s="157">
        <v>0</v>
      </c>
      <c r="AD78" s="45">
        <f t="shared" si="19"/>
        <v>0</v>
      </c>
      <c r="AE78" s="157">
        <v>0</v>
      </c>
      <c r="AF78" s="45">
        <f t="shared" si="20"/>
        <v>0</v>
      </c>
      <c r="AG78" s="160">
        <v>102.8</v>
      </c>
      <c r="AH78" s="45">
        <f t="shared" si="21"/>
        <v>0.5</v>
      </c>
      <c r="AI78" s="43">
        <f t="shared" si="22"/>
        <v>3.9771428571428573</v>
      </c>
      <c r="AJ78" s="48">
        <f t="shared" si="23"/>
        <v>3.4851274039524087</v>
      </c>
      <c r="AK78" s="175">
        <f t="shared" si="24"/>
        <v>4.9851274039524087</v>
      </c>
      <c r="AL78" s="176">
        <f t="shared" si="25"/>
        <v>5</v>
      </c>
      <c r="AM78" s="176">
        <v>4.5</v>
      </c>
      <c r="AN78" s="240">
        <f>AM78-AL78</f>
        <v>-0.5</v>
      </c>
    </row>
    <row r="79" spans="1:40" ht="18" customHeight="1" x14ac:dyDescent="0.25">
      <c r="A79" s="5" t="s">
        <v>380</v>
      </c>
      <c r="B79" s="6" t="s">
        <v>8</v>
      </c>
      <c r="C79" s="7" t="s">
        <v>8</v>
      </c>
      <c r="D79" s="7" t="s">
        <v>9</v>
      </c>
      <c r="E79" s="137" t="s">
        <v>29</v>
      </c>
      <c r="F79" s="8"/>
      <c r="G79" s="192" t="s">
        <v>11</v>
      </c>
      <c r="H79" s="194" t="s">
        <v>35</v>
      </c>
      <c r="I79" s="124" t="s">
        <v>381</v>
      </c>
      <c r="J79" s="124" t="s">
        <v>347</v>
      </c>
      <c r="K79" s="180">
        <v>1</v>
      </c>
      <c r="L79" s="9">
        <v>1</v>
      </c>
      <c r="M79" s="180">
        <v>0</v>
      </c>
      <c r="N79" s="9">
        <v>0</v>
      </c>
      <c r="O79" s="9">
        <v>0</v>
      </c>
      <c r="P79" s="180">
        <v>0</v>
      </c>
      <c r="Q79" s="185">
        <v>0.5</v>
      </c>
      <c r="R79" s="210">
        <v>9725</v>
      </c>
      <c r="S79" s="208">
        <v>0.5</v>
      </c>
      <c r="T79" s="50">
        <f t="shared" si="17"/>
        <v>3</v>
      </c>
      <c r="U79" s="40"/>
      <c r="V79" s="156">
        <v>818</v>
      </c>
      <c r="W79" s="157">
        <v>0</v>
      </c>
      <c r="X79" s="45">
        <f>((V79-W79)/100)*0.5+(W79/200)*0.5</f>
        <v>4.09</v>
      </c>
      <c r="Y79" s="156">
        <v>445</v>
      </c>
      <c r="Z79" s="45">
        <f t="shared" si="18"/>
        <v>0.63571428571428568</v>
      </c>
      <c r="AA79" s="157">
        <v>0</v>
      </c>
      <c r="AB79" s="157">
        <v>0</v>
      </c>
      <c r="AC79" s="157">
        <v>0</v>
      </c>
      <c r="AD79" s="45">
        <f t="shared" si="19"/>
        <v>0</v>
      </c>
      <c r="AE79" s="157">
        <v>67</v>
      </c>
      <c r="AF79" s="45">
        <f t="shared" si="20"/>
        <v>0.75</v>
      </c>
      <c r="AG79" s="160">
        <v>87</v>
      </c>
      <c r="AH79" s="45">
        <f t="shared" si="21"/>
        <v>0.75</v>
      </c>
      <c r="AI79" s="43">
        <f t="shared" si="22"/>
        <v>6.225714285714286</v>
      </c>
      <c r="AJ79" s="48">
        <f t="shared" si="23"/>
        <v>5.4555263025950422</v>
      </c>
      <c r="AK79" s="175">
        <f t="shared" si="24"/>
        <v>8.4555263025950431</v>
      </c>
      <c r="AL79" s="176">
        <f t="shared" si="25"/>
        <v>8.5</v>
      </c>
      <c r="AM79" s="176">
        <v>8</v>
      </c>
      <c r="AN79" s="240">
        <f>AM79-AL79</f>
        <v>-0.5</v>
      </c>
    </row>
    <row r="80" spans="1:40" ht="17.25" customHeight="1" x14ac:dyDescent="0.25">
      <c r="A80" s="10" t="s">
        <v>421</v>
      </c>
      <c r="B80" s="6" t="s">
        <v>33</v>
      </c>
      <c r="C80" s="12" t="s">
        <v>109</v>
      </c>
      <c r="D80" s="12" t="s">
        <v>9</v>
      </c>
      <c r="E80" s="12" t="s">
        <v>10</v>
      </c>
      <c r="F80" s="13"/>
      <c r="G80" s="191" t="s">
        <v>11</v>
      </c>
      <c r="H80" s="195"/>
      <c r="I80" s="125" t="s">
        <v>422</v>
      </c>
      <c r="J80" s="125" t="s">
        <v>347</v>
      </c>
      <c r="K80" s="186">
        <v>1</v>
      </c>
      <c r="L80" s="186">
        <v>0</v>
      </c>
      <c r="M80" s="186">
        <v>0</v>
      </c>
      <c r="N80" s="186">
        <v>0</v>
      </c>
      <c r="O80" s="186">
        <v>0</v>
      </c>
      <c r="P80" s="186">
        <v>0</v>
      </c>
      <c r="Q80" s="186">
        <v>0</v>
      </c>
      <c r="R80" s="209">
        <v>17168</v>
      </c>
      <c r="S80" s="207">
        <v>1</v>
      </c>
      <c r="T80" s="186">
        <f t="shared" si="17"/>
        <v>2</v>
      </c>
      <c r="U80" s="40"/>
      <c r="V80" s="197">
        <f>450+33</f>
        <v>483</v>
      </c>
      <c r="W80" s="197">
        <v>33</v>
      </c>
      <c r="X80" s="45">
        <f>((V80-W80)/150)*0.5+(W80/200)*0.5</f>
        <v>1.5825</v>
      </c>
      <c r="Y80" s="197">
        <v>647</v>
      </c>
      <c r="Z80" s="45">
        <f t="shared" si="18"/>
        <v>0.92428571428571427</v>
      </c>
      <c r="AA80" s="197">
        <v>0</v>
      </c>
      <c r="AB80" s="197">
        <v>0</v>
      </c>
      <c r="AC80" s="197">
        <v>0</v>
      </c>
      <c r="AD80" s="45">
        <f t="shared" si="19"/>
        <v>0</v>
      </c>
      <c r="AE80" s="197">
        <v>0</v>
      </c>
      <c r="AF80" s="45">
        <f t="shared" si="20"/>
        <v>0</v>
      </c>
      <c r="AG80" s="199">
        <v>110.5</v>
      </c>
      <c r="AH80" s="45">
        <f t="shared" si="21"/>
        <v>0</v>
      </c>
      <c r="AI80" s="186">
        <f t="shared" si="22"/>
        <v>2.5067857142857144</v>
      </c>
      <c r="AJ80" s="200">
        <f t="shared" si="23"/>
        <v>2.196669293134156</v>
      </c>
      <c r="AK80" s="174">
        <f t="shared" si="24"/>
        <v>4.196669293134156</v>
      </c>
      <c r="AL80" s="174">
        <f t="shared" si="25"/>
        <v>4.25</v>
      </c>
      <c r="AM80" s="174">
        <v>7.5</v>
      </c>
      <c r="AN80" s="239">
        <f>AM80-(AL80+AL81)</f>
        <v>0.5</v>
      </c>
    </row>
    <row r="81" spans="1:40" ht="18" customHeight="1" x14ac:dyDescent="0.25">
      <c r="A81" s="10" t="s">
        <v>635</v>
      </c>
      <c r="B81" s="6"/>
      <c r="C81" s="12" t="s">
        <v>630</v>
      </c>
      <c r="D81" s="12" t="s">
        <v>9</v>
      </c>
      <c r="E81" s="12" t="s">
        <v>10</v>
      </c>
      <c r="F81" s="13"/>
      <c r="G81" s="191" t="s">
        <v>11</v>
      </c>
      <c r="H81" s="195"/>
      <c r="I81" s="125" t="s">
        <v>422</v>
      </c>
      <c r="J81" s="125" t="s">
        <v>347</v>
      </c>
      <c r="K81" s="186">
        <v>1</v>
      </c>
      <c r="L81" s="186">
        <v>0</v>
      </c>
      <c r="M81" s="186">
        <v>0</v>
      </c>
      <c r="N81" s="186">
        <v>0</v>
      </c>
      <c r="O81" s="186">
        <v>0</v>
      </c>
      <c r="P81" s="186">
        <v>0</v>
      </c>
      <c r="Q81" s="186">
        <v>0</v>
      </c>
      <c r="R81" s="209">
        <v>0</v>
      </c>
      <c r="S81" s="207">
        <v>0</v>
      </c>
      <c r="T81" s="186">
        <f t="shared" si="17"/>
        <v>1</v>
      </c>
      <c r="U81" s="40"/>
      <c r="V81" s="197">
        <v>272</v>
      </c>
      <c r="W81" s="197">
        <v>0</v>
      </c>
      <c r="X81" s="45">
        <f>((V81-W81)/100)*0.5+(W81/200)*0.5</f>
        <v>1.36</v>
      </c>
      <c r="Y81" s="197">
        <v>0</v>
      </c>
      <c r="Z81" s="45">
        <f t="shared" si="18"/>
        <v>0</v>
      </c>
      <c r="AA81" s="197">
        <v>0</v>
      </c>
      <c r="AB81" s="197">
        <v>0</v>
      </c>
      <c r="AC81" s="197">
        <v>0</v>
      </c>
      <c r="AD81" s="45">
        <f t="shared" si="19"/>
        <v>0</v>
      </c>
      <c r="AE81" s="197">
        <v>0</v>
      </c>
      <c r="AF81" s="45">
        <f t="shared" si="20"/>
        <v>0</v>
      </c>
      <c r="AG81" s="199">
        <v>87.8</v>
      </c>
      <c r="AH81" s="45">
        <f t="shared" si="21"/>
        <v>0.75</v>
      </c>
      <c r="AI81" s="186">
        <f t="shared" si="22"/>
        <v>2.1100000000000003</v>
      </c>
      <c r="AJ81" s="200">
        <f t="shared" si="23"/>
        <v>1.8489702498698666</v>
      </c>
      <c r="AK81" s="174">
        <f t="shared" si="24"/>
        <v>2.8489702498698666</v>
      </c>
      <c r="AL81" s="174">
        <f t="shared" si="25"/>
        <v>2.75</v>
      </c>
      <c r="AM81" s="174"/>
      <c r="AN81" s="239"/>
    </row>
    <row r="82" spans="1:40" ht="18" customHeight="1" x14ac:dyDescent="0.25">
      <c r="A82" s="5" t="s">
        <v>66</v>
      </c>
      <c r="B82" s="6" t="s">
        <v>8</v>
      </c>
      <c r="C82" s="7" t="s">
        <v>8</v>
      </c>
      <c r="D82" s="7" t="s">
        <v>9</v>
      </c>
      <c r="E82" s="7" t="s">
        <v>10</v>
      </c>
      <c r="F82" s="8"/>
      <c r="G82" s="192" t="s">
        <v>11</v>
      </c>
      <c r="H82" s="193"/>
      <c r="I82" s="124" t="s">
        <v>67</v>
      </c>
      <c r="J82" s="124" t="s">
        <v>68</v>
      </c>
      <c r="K82" s="180">
        <v>1</v>
      </c>
      <c r="L82" s="180">
        <v>0</v>
      </c>
      <c r="M82" s="180">
        <v>0</v>
      </c>
      <c r="N82" s="9">
        <v>0</v>
      </c>
      <c r="O82" s="9">
        <v>0</v>
      </c>
      <c r="P82" s="180">
        <v>0</v>
      </c>
      <c r="Q82" s="180">
        <v>0</v>
      </c>
      <c r="R82" s="210">
        <v>4674</v>
      </c>
      <c r="S82" s="208">
        <v>0.5</v>
      </c>
      <c r="T82" s="50">
        <f t="shared" si="17"/>
        <v>1.5</v>
      </c>
      <c r="U82" s="40"/>
      <c r="V82" s="156">
        <v>357</v>
      </c>
      <c r="W82" s="157">
        <v>0</v>
      </c>
      <c r="X82" s="45">
        <f>((V82-W82)/100)*0.5+(W82/200)*0.5</f>
        <v>1.7849999999999999</v>
      </c>
      <c r="Y82" s="156">
        <v>289</v>
      </c>
      <c r="Z82" s="45">
        <f t="shared" si="18"/>
        <v>0.41285714285714287</v>
      </c>
      <c r="AA82" s="157">
        <v>0</v>
      </c>
      <c r="AB82" s="157">
        <v>0</v>
      </c>
      <c r="AC82" s="157">
        <v>0</v>
      </c>
      <c r="AD82" s="45">
        <f t="shared" si="19"/>
        <v>0</v>
      </c>
      <c r="AE82" s="157">
        <v>0</v>
      </c>
      <c r="AF82" s="45">
        <f t="shared" si="20"/>
        <v>0</v>
      </c>
      <c r="AG82" s="160">
        <v>86.5</v>
      </c>
      <c r="AH82" s="45">
        <f t="shared" si="21"/>
        <v>0.75</v>
      </c>
      <c r="AI82" s="43">
        <f t="shared" si="22"/>
        <v>2.947857142857143</v>
      </c>
      <c r="AJ82" s="48">
        <f t="shared" si="23"/>
        <v>2.5831754303361336</v>
      </c>
      <c r="AK82" s="175">
        <f t="shared" si="24"/>
        <v>4.0831754303361336</v>
      </c>
      <c r="AL82" s="176">
        <f t="shared" si="25"/>
        <v>4</v>
      </c>
      <c r="AM82" s="176">
        <v>3.5</v>
      </c>
      <c r="AN82" s="240">
        <f>AM82-AL82</f>
        <v>-0.5</v>
      </c>
    </row>
    <row r="83" spans="1:40" ht="18" customHeight="1" x14ac:dyDescent="0.25">
      <c r="A83" s="5" t="s">
        <v>293</v>
      </c>
      <c r="B83" s="6" t="s">
        <v>8</v>
      </c>
      <c r="C83" s="7" t="s">
        <v>8</v>
      </c>
      <c r="D83" s="7" t="s">
        <v>9</v>
      </c>
      <c r="E83" s="7" t="s">
        <v>10</v>
      </c>
      <c r="F83" s="8"/>
      <c r="G83" s="192" t="s">
        <v>11</v>
      </c>
      <c r="H83" s="193"/>
      <c r="I83" s="124" t="s">
        <v>294</v>
      </c>
      <c r="J83" s="124" t="s">
        <v>295</v>
      </c>
      <c r="K83" s="180">
        <v>1</v>
      </c>
      <c r="L83" s="180">
        <v>0</v>
      </c>
      <c r="M83" s="180">
        <v>0</v>
      </c>
      <c r="N83" s="9">
        <v>0</v>
      </c>
      <c r="O83" s="9">
        <v>0</v>
      </c>
      <c r="P83" s="180">
        <v>0</v>
      </c>
      <c r="Q83" s="180">
        <v>0</v>
      </c>
      <c r="R83" s="210">
        <v>5838</v>
      </c>
      <c r="S83" s="208">
        <v>0.5</v>
      </c>
      <c r="T83" s="50">
        <f t="shared" si="17"/>
        <v>1.5</v>
      </c>
      <c r="U83" s="40"/>
      <c r="V83" s="156">
        <v>546</v>
      </c>
      <c r="W83" s="157">
        <v>0</v>
      </c>
      <c r="X83" s="45">
        <f>((V83-W83)/100)*0.5+(W83/200)*0.5</f>
        <v>2.73</v>
      </c>
      <c r="Y83" s="156">
        <v>454</v>
      </c>
      <c r="Z83" s="45">
        <f t="shared" si="18"/>
        <v>0.64857142857142858</v>
      </c>
      <c r="AA83" s="157">
        <v>0</v>
      </c>
      <c r="AB83" s="157">
        <v>0</v>
      </c>
      <c r="AC83" s="157">
        <v>0</v>
      </c>
      <c r="AD83" s="45">
        <f t="shared" si="19"/>
        <v>0</v>
      </c>
      <c r="AE83" s="157">
        <v>0</v>
      </c>
      <c r="AF83" s="45">
        <f t="shared" si="20"/>
        <v>0</v>
      </c>
      <c r="AG83" s="160">
        <v>114.7</v>
      </c>
      <c r="AH83" s="45">
        <f t="shared" si="21"/>
        <v>0</v>
      </c>
      <c r="AI83" s="43">
        <f t="shared" si="22"/>
        <v>3.3785714285714286</v>
      </c>
      <c r="AJ83" s="48">
        <f t="shared" si="23"/>
        <v>2.9606057149236515</v>
      </c>
      <c r="AK83" s="175">
        <f t="shared" si="24"/>
        <v>4.460605714923652</v>
      </c>
      <c r="AL83" s="176">
        <f t="shared" si="25"/>
        <v>4.5</v>
      </c>
      <c r="AM83" s="176">
        <v>4.5</v>
      </c>
      <c r="AN83" s="240">
        <f>AM83-AL83</f>
        <v>0</v>
      </c>
    </row>
    <row r="84" spans="1:40" ht="18" customHeight="1" x14ac:dyDescent="0.25">
      <c r="A84" s="5" t="s">
        <v>584</v>
      </c>
      <c r="B84" s="6" t="s">
        <v>8</v>
      </c>
      <c r="C84" s="7" t="s">
        <v>8</v>
      </c>
      <c r="D84" s="7" t="s">
        <v>9</v>
      </c>
      <c r="E84" s="7" t="s">
        <v>10</v>
      </c>
      <c r="F84" s="8"/>
      <c r="G84" s="192" t="s">
        <v>11</v>
      </c>
      <c r="H84" s="193"/>
      <c r="I84" s="124" t="s">
        <v>585</v>
      </c>
      <c r="J84" s="124" t="s">
        <v>295</v>
      </c>
      <c r="K84" s="180">
        <v>1</v>
      </c>
      <c r="L84" s="180">
        <v>0</v>
      </c>
      <c r="M84" s="180">
        <v>0</v>
      </c>
      <c r="N84" s="9">
        <v>0</v>
      </c>
      <c r="O84" s="9">
        <v>0</v>
      </c>
      <c r="P84" s="180">
        <v>0</v>
      </c>
      <c r="Q84" s="180">
        <v>0</v>
      </c>
      <c r="R84" s="210">
        <v>6367</v>
      </c>
      <c r="S84" s="208">
        <v>0.5</v>
      </c>
      <c r="T84" s="50">
        <f t="shared" si="17"/>
        <v>1.5</v>
      </c>
      <c r="U84" s="40"/>
      <c r="V84" s="157">
        <v>359</v>
      </c>
      <c r="W84" s="157">
        <v>0</v>
      </c>
      <c r="X84" s="45">
        <f>((V84-W84)/100)*0.5+(W84/200)*0.5</f>
        <v>1.7949999999999999</v>
      </c>
      <c r="Y84" s="157">
        <v>325</v>
      </c>
      <c r="Z84" s="45">
        <f t="shared" si="18"/>
        <v>0.4642857142857143</v>
      </c>
      <c r="AA84" s="157">
        <v>0</v>
      </c>
      <c r="AB84" s="157">
        <v>0</v>
      </c>
      <c r="AC84" s="157">
        <v>0</v>
      </c>
      <c r="AD84" s="45">
        <f t="shared" si="19"/>
        <v>0</v>
      </c>
      <c r="AE84" s="157">
        <v>0</v>
      </c>
      <c r="AF84" s="45">
        <f t="shared" si="20"/>
        <v>0</v>
      </c>
      <c r="AG84" s="160">
        <v>108.6</v>
      </c>
      <c r="AH84" s="45">
        <f t="shared" si="21"/>
        <v>0.5</v>
      </c>
      <c r="AI84" s="43">
        <f t="shared" si="22"/>
        <v>2.7592857142857143</v>
      </c>
      <c r="AJ84" s="48">
        <f t="shared" si="23"/>
        <v>2.4179323206659764</v>
      </c>
      <c r="AK84" s="175">
        <f t="shared" si="24"/>
        <v>3.9179323206659764</v>
      </c>
      <c r="AL84" s="176">
        <f t="shared" si="25"/>
        <v>4</v>
      </c>
      <c r="AM84" s="176">
        <v>3.5</v>
      </c>
      <c r="AN84" s="240">
        <f>AM84-AL84</f>
        <v>-0.5</v>
      </c>
    </row>
    <row r="85" spans="1:40" ht="18" customHeight="1" x14ac:dyDescent="0.25">
      <c r="A85" s="10" t="s">
        <v>275</v>
      </c>
      <c r="B85" s="11" t="s">
        <v>33</v>
      </c>
      <c r="C85" s="12" t="s">
        <v>49</v>
      </c>
      <c r="D85" s="12" t="s">
        <v>9</v>
      </c>
      <c r="E85" s="12" t="s">
        <v>10</v>
      </c>
      <c r="F85" s="13"/>
      <c r="G85" s="191" t="s">
        <v>35</v>
      </c>
      <c r="H85" s="195"/>
      <c r="I85" s="125" t="s">
        <v>687</v>
      </c>
      <c r="J85" s="125" t="s">
        <v>276</v>
      </c>
      <c r="K85" s="186">
        <v>1</v>
      </c>
      <c r="L85" s="186">
        <v>0</v>
      </c>
      <c r="M85" s="186">
        <v>0</v>
      </c>
      <c r="N85" s="186">
        <v>0</v>
      </c>
      <c r="O85" s="186">
        <v>2</v>
      </c>
      <c r="P85" s="186">
        <v>0</v>
      </c>
      <c r="Q85" s="186">
        <v>0</v>
      </c>
      <c r="R85" s="209">
        <v>22247</v>
      </c>
      <c r="S85" s="207">
        <v>1</v>
      </c>
      <c r="T85" s="186">
        <f t="shared" si="17"/>
        <v>4</v>
      </c>
      <c r="U85" s="40"/>
      <c r="V85" s="197">
        <v>1455</v>
      </c>
      <c r="W85" s="197">
        <v>91</v>
      </c>
      <c r="X85" s="45">
        <f>((V85-W85)/150)*0.5+(W85/200)*0.5</f>
        <v>4.7741666666666669</v>
      </c>
      <c r="Y85" s="197">
        <v>1154</v>
      </c>
      <c r="Z85" s="45">
        <f t="shared" si="18"/>
        <v>1.6485714285714286</v>
      </c>
      <c r="AA85" s="197">
        <v>17</v>
      </c>
      <c r="AB85" s="197">
        <v>16</v>
      </c>
      <c r="AC85" s="197">
        <v>2</v>
      </c>
      <c r="AD85" s="45">
        <f t="shared" si="19"/>
        <v>0.56666666666666676</v>
      </c>
      <c r="AE85" s="197">
        <v>0</v>
      </c>
      <c r="AF85" s="45">
        <f t="shared" si="20"/>
        <v>0</v>
      </c>
      <c r="AG85" s="199">
        <v>101.4</v>
      </c>
      <c r="AH85" s="45">
        <f t="shared" si="21"/>
        <v>0.5</v>
      </c>
      <c r="AI85" s="186">
        <f t="shared" si="22"/>
        <v>7.4894047619047619</v>
      </c>
      <c r="AJ85" s="200">
        <f t="shared" si="23"/>
        <v>6.5628846417040823</v>
      </c>
      <c r="AK85" s="174">
        <f t="shared" si="24"/>
        <v>10.562884641704082</v>
      </c>
      <c r="AL85" s="174">
        <f t="shared" si="25"/>
        <v>10.5</v>
      </c>
      <c r="AM85" s="174">
        <v>21.5</v>
      </c>
      <c r="AN85" s="239">
        <f>AM85-(AL85+AL86)</f>
        <v>5.75</v>
      </c>
    </row>
    <row r="86" spans="1:40" ht="18" customHeight="1" x14ac:dyDescent="0.25">
      <c r="A86" s="10" t="s">
        <v>277</v>
      </c>
      <c r="B86" s="11" t="s">
        <v>33</v>
      </c>
      <c r="C86" s="12" t="s">
        <v>34</v>
      </c>
      <c r="D86" s="12" t="s">
        <v>9</v>
      </c>
      <c r="E86" s="12" t="s">
        <v>10</v>
      </c>
      <c r="F86" s="13"/>
      <c r="G86" s="191" t="s">
        <v>11</v>
      </c>
      <c r="H86" s="195"/>
      <c r="I86" s="125" t="s">
        <v>688</v>
      </c>
      <c r="J86" s="125" t="s">
        <v>276</v>
      </c>
      <c r="K86" s="186">
        <v>1</v>
      </c>
      <c r="L86" s="186">
        <v>0</v>
      </c>
      <c r="M86" s="186">
        <v>0</v>
      </c>
      <c r="N86" s="186">
        <v>0</v>
      </c>
      <c r="O86" s="186">
        <v>0</v>
      </c>
      <c r="P86" s="186">
        <v>0</v>
      </c>
      <c r="Q86" s="186">
        <v>0</v>
      </c>
      <c r="R86" s="209">
        <v>7926</v>
      </c>
      <c r="S86" s="207">
        <v>0.5</v>
      </c>
      <c r="T86" s="186">
        <f t="shared" si="17"/>
        <v>1.5</v>
      </c>
      <c r="U86" s="40"/>
      <c r="V86" s="197">
        <v>507</v>
      </c>
      <c r="W86" s="197">
        <v>0</v>
      </c>
      <c r="X86" s="45">
        <f>((V86-W86)/100)*0.5+(W86/200)*0.5</f>
        <v>2.5350000000000001</v>
      </c>
      <c r="Y86" s="197">
        <v>351</v>
      </c>
      <c r="Z86" s="45">
        <f t="shared" si="18"/>
        <v>0.50142857142857145</v>
      </c>
      <c r="AA86" s="197">
        <v>1</v>
      </c>
      <c r="AB86" s="197">
        <v>23</v>
      </c>
      <c r="AC86" s="197">
        <v>0</v>
      </c>
      <c r="AD86" s="45">
        <f t="shared" si="19"/>
        <v>0.4</v>
      </c>
      <c r="AE86" s="197">
        <v>0</v>
      </c>
      <c r="AF86" s="45">
        <f t="shared" si="20"/>
        <v>0</v>
      </c>
      <c r="AG86" s="199">
        <v>77.599999999999994</v>
      </c>
      <c r="AH86" s="45">
        <f t="shared" si="21"/>
        <v>0.75</v>
      </c>
      <c r="AI86" s="186">
        <f t="shared" si="22"/>
        <v>4.1864285714285714</v>
      </c>
      <c r="AJ86" s="200">
        <f t="shared" si="23"/>
        <v>3.6685222188514848</v>
      </c>
      <c r="AK86" s="174">
        <f t="shared" si="24"/>
        <v>5.1685222188514848</v>
      </c>
      <c r="AL86" s="174">
        <f t="shared" si="25"/>
        <v>5.25</v>
      </c>
      <c r="AM86" s="174"/>
      <c r="AN86" s="239"/>
    </row>
    <row r="87" spans="1:40" ht="18" customHeight="1" x14ac:dyDescent="0.25">
      <c r="A87" s="5" t="s">
        <v>319</v>
      </c>
      <c r="B87" s="6" t="s">
        <v>8</v>
      </c>
      <c r="C87" s="7" t="s">
        <v>8</v>
      </c>
      <c r="D87" s="7" t="s">
        <v>9</v>
      </c>
      <c r="E87" s="7" t="s">
        <v>10</v>
      </c>
      <c r="F87" s="8"/>
      <c r="G87" s="192" t="s">
        <v>11</v>
      </c>
      <c r="H87" s="193"/>
      <c r="I87" s="124" t="s">
        <v>320</v>
      </c>
      <c r="J87" s="124" t="s">
        <v>276</v>
      </c>
      <c r="K87" s="180">
        <v>1</v>
      </c>
      <c r="L87" s="180">
        <v>0</v>
      </c>
      <c r="M87" s="180">
        <v>0</v>
      </c>
      <c r="N87" s="9">
        <v>0</v>
      </c>
      <c r="O87" s="9">
        <v>0</v>
      </c>
      <c r="P87" s="180">
        <v>0</v>
      </c>
      <c r="Q87" s="180">
        <v>0</v>
      </c>
      <c r="R87" s="210">
        <v>2621</v>
      </c>
      <c r="S87" s="208">
        <v>0.5</v>
      </c>
      <c r="T87" s="50">
        <f t="shared" si="17"/>
        <v>1.5</v>
      </c>
      <c r="U87" s="40"/>
      <c r="V87" s="156">
        <v>446</v>
      </c>
      <c r="W87" s="157">
        <v>0</v>
      </c>
      <c r="X87" s="45">
        <f>((V87-W87)/100)*0.5+(W87/200)*0.5</f>
        <v>2.23</v>
      </c>
      <c r="Y87" s="157">
        <v>326</v>
      </c>
      <c r="Z87" s="45">
        <f t="shared" si="18"/>
        <v>0.46571428571428569</v>
      </c>
      <c r="AA87" s="157">
        <v>0</v>
      </c>
      <c r="AB87" s="157">
        <v>0</v>
      </c>
      <c r="AC87" s="157">
        <v>0</v>
      </c>
      <c r="AD87" s="45">
        <f t="shared" si="19"/>
        <v>0</v>
      </c>
      <c r="AE87" s="157">
        <v>0</v>
      </c>
      <c r="AF87" s="45">
        <f t="shared" si="20"/>
        <v>0</v>
      </c>
      <c r="AG87" s="160">
        <v>101.6</v>
      </c>
      <c r="AH87" s="45">
        <f t="shared" si="21"/>
        <v>0.5</v>
      </c>
      <c r="AI87" s="43">
        <f t="shared" si="22"/>
        <v>3.1957142857142857</v>
      </c>
      <c r="AJ87" s="48">
        <f t="shared" si="23"/>
        <v>2.8003699722131961</v>
      </c>
      <c r="AK87" s="175">
        <f t="shared" si="24"/>
        <v>4.3003699722131961</v>
      </c>
      <c r="AL87" s="176">
        <f t="shared" si="25"/>
        <v>4.25</v>
      </c>
      <c r="AM87" s="176">
        <v>4.5</v>
      </c>
      <c r="AN87" s="240">
        <f>AM87-AL87</f>
        <v>0.25</v>
      </c>
    </row>
    <row r="88" spans="1:40" ht="18" customHeight="1" x14ac:dyDescent="0.25">
      <c r="A88" s="5" t="s">
        <v>597</v>
      </c>
      <c r="B88" s="6" t="s">
        <v>8</v>
      </c>
      <c r="C88" s="7" t="s">
        <v>8</v>
      </c>
      <c r="D88" s="7" t="s">
        <v>9</v>
      </c>
      <c r="E88" s="7" t="s">
        <v>10</v>
      </c>
      <c r="F88" s="8"/>
      <c r="G88" s="192" t="s">
        <v>11</v>
      </c>
      <c r="H88" s="193"/>
      <c r="I88" s="124" t="s">
        <v>598</v>
      </c>
      <c r="J88" s="124" t="s">
        <v>276</v>
      </c>
      <c r="K88" s="180">
        <v>1</v>
      </c>
      <c r="L88" s="185">
        <v>0</v>
      </c>
      <c r="M88" s="180">
        <v>0</v>
      </c>
      <c r="N88" s="9">
        <v>0</v>
      </c>
      <c r="O88" s="9">
        <v>0</v>
      </c>
      <c r="P88" s="180">
        <v>0</v>
      </c>
      <c r="Q88" s="180">
        <v>0</v>
      </c>
      <c r="R88" s="210">
        <v>8005</v>
      </c>
      <c r="S88" s="208">
        <v>0.5</v>
      </c>
      <c r="T88" s="50">
        <f t="shared" si="17"/>
        <v>1.5</v>
      </c>
      <c r="U88" s="40"/>
      <c r="V88" s="159">
        <v>548</v>
      </c>
      <c r="W88" s="157">
        <v>0</v>
      </c>
      <c r="X88" s="45">
        <f>((V88-W88)/100)*0.5+(W88/200)*0.5</f>
        <v>2.74</v>
      </c>
      <c r="Y88" s="188">
        <v>283</v>
      </c>
      <c r="Z88" s="45">
        <f t="shared" si="18"/>
        <v>0.4042857142857143</v>
      </c>
      <c r="AA88" s="157">
        <v>0</v>
      </c>
      <c r="AB88" s="157">
        <v>0</v>
      </c>
      <c r="AC88" s="157">
        <v>0</v>
      </c>
      <c r="AD88" s="45">
        <f t="shared" si="19"/>
        <v>0</v>
      </c>
      <c r="AE88" s="157">
        <v>42</v>
      </c>
      <c r="AF88" s="45">
        <f t="shared" si="20"/>
        <v>0.5</v>
      </c>
      <c r="AG88" s="160">
        <v>88.4</v>
      </c>
      <c r="AH88" s="45">
        <f t="shared" si="21"/>
        <v>0.75</v>
      </c>
      <c r="AI88" s="43">
        <f t="shared" si="22"/>
        <v>4.394285714285715</v>
      </c>
      <c r="AJ88" s="48">
        <f t="shared" si="23"/>
        <v>3.8506651920106365</v>
      </c>
      <c r="AK88" s="175">
        <f t="shared" si="24"/>
        <v>5.3506651920106361</v>
      </c>
      <c r="AL88" s="176">
        <f t="shared" si="25"/>
        <v>5.25</v>
      </c>
      <c r="AM88" s="176">
        <v>5</v>
      </c>
      <c r="AN88" s="240">
        <f>AM88-AL88</f>
        <v>-0.25</v>
      </c>
    </row>
    <row r="89" spans="1:40" ht="18" customHeight="1" x14ac:dyDescent="0.25">
      <c r="A89" s="5" t="s">
        <v>88</v>
      </c>
      <c r="B89" s="6" t="s">
        <v>33</v>
      </c>
      <c r="C89" s="7" t="s">
        <v>49</v>
      </c>
      <c r="D89" s="7" t="s">
        <v>9</v>
      </c>
      <c r="E89" s="7" t="s">
        <v>10</v>
      </c>
      <c r="F89" s="19" t="s">
        <v>35</v>
      </c>
      <c r="G89" s="192" t="s">
        <v>35</v>
      </c>
      <c r="H89" s="193"/>
      <c r="I89" s="124" t="s">
        <v>89</v>
      </c>
      <c r="J89" s="124" t="s">
        <v>90</v>
      </c>
      <c r="K89" s="180">
        <v>1</v>
      </c>
      <c r="L89" s="185">
        <v>0</v>
      </c>
      <c r="M89" s="180">
        <v>0</v>
      </c>
      <c r="N89" s="9">
        <v>0.25</v>
      </c>
      <c r="O89" s="9">
        <v>2</v>
      </c>
      <c r="P89" s="180">
        <v>0</v>
      </c>
      <c r="Q89" s="180">
        <v>0</v>
      </c>
      <c r="R89" s="210">
        <v>16560</v>
      </c>
      <c r="S89" s="208">
        <v>1</v>
      </c>
      <c r="T89" s="50">
        <f t="shared" si="17"/>
        <v>4.25</v>
      </c>
      <c r="U89" s="40"/>
      <c r="V89" s="156">
        <v>1534</v>
      </c>
      <c r="W89" s="157">
        <v>104</v>
      </c>
      <c r="X89" s="45">
        <f>((V89-W89)/150)*0.5+(W89/200)*0.5</f>
        <v>5.0266666666666664</v>
      </c>
      <c r="Y89" s="156">
        <v>1340</v>
      </c>
      <c r="Z89" s="45">
        <f t="shared" si="18"/>
        <v>1.9142857142857144</v>
      </c>
      <c r="AA89" s="157">
        <v>11</v>
      </c>
      <c r="AB89" s="157">
        <v>0</v>
      </c>
      <c r="AC89" s="157">
        <v>0</v>
      </c>
      <c r="AD89" s="45">
        <f t="shared" si="19"/>
        <v>0.18333333333333332</v>
      </c>
      <c r="AE89" s="157">
        <v>0</v>
      </c>
      <c r="AF89" s="45">
        <f t="shared" si="20"/>
        <v>0</v>
      </c>
      <c r="AG89" s="160">
        <v>111.6</v>
      </c>
      <c r="AH89" s="45">
        <f t="shared" si="21"/>
        <v>0</v>
      </c>
      <c r="AI89" s="43">
        <f t="shared" si="22"/>
        <v>7.1242857142857146</v>
      </c>
      <c r="AJ89" s="48">
        <f t="shared" si="23"/>
        <v>6.2429347570081406</v>
      </c>
      <c r="AK89" s="175">
        <f t="shared" si="24"/>
        <v>10.49293475700814</v>
      </c>
      <c r="AL89" s="176">
        <f t="shared" si="25"/>
        <v>10.5</v>
      </c>
      <c r="AM89" s="176">
        <v>14.5</v>
      </c>
      <c r="AN89" s="240">
        <f>AM89-AL89</f>
        <v>4</v>
      </c>
    </row>
    <row r="90" spans="1:40" ht="18" customHeight="1" x14ac:dyDescent="0.25">
      <c r="A90" s="5" t="s">
        <v>354</v>
      </c>
      <c r="B90" s="6" t="s">
        <v>8</v>
      </c>
      <c r="C90" s="7" t="s">
        <v>8</v>
      </c>
      <c r="D90" s="7" t="s">
        <v>9</v>
      </c>
      <c r="E90" s="7" t="s">
        <v>10</v>
      </c>
      <c r="F90" s="8"/>
      <c r="G90" s="192" t="s">
        <v>35</v>
      </c>
      <c r="H90" s="193"/>
      <c r="I90" s="124" t="s">
        <v>355</v>
      </c>
      <c r="J90" s="124" t="s">
        <v>90</v>
      </c>
      <c r="K90" s="180">
        <v>1</v>
      </c>
      <c r="L90" s="180">
        <v>0</v>
      </c>
      <c r="M90" s="180">
        <v>0</v>
      </c>
      <c r="N90" s="9">
        <v>0</v>
      </c>
      <c r="O90" s="9">
        <v>2</v>
      </c>
      <c r="P90" s="180">
        <v>0</v>
      </c>
      <c r="Q90" s="180">
        <v>0</v>
      </c>
      <c r="R90" s="210">
        <v>9091</v>
      </c>
      <c r="S90" s="208">
        <v>0.5</v>
      </c>
      <c r="T90" s="50">
        <f t="shared" si="17"/>
        <v>3.5</v>
      </c>
      <c r="U90" s="40"/>
      <c r="V90" s="156">
        <v>707</v>
      </c>
      <c r="W90" s="157">
        <v>0</v>
      </c>
      <c r="X90" s="45">
        <f>((V90-W90)/100)*0.5+(W90/200)*0.5</f>
        <v>3.5350000000000001</v>
      </c>
      <c r="Y90" s="156">
        <v>511</v>
      </c>
      <c r="Z90" s="45">
        <f t="shared" si="18"/>
        <v>0.73</v>
      </c>
      <c r="AA90" s="157">
        <v>13</v>
      </c>
      <c r="AB90" s="157">
        <v>14</v>
      </c>
      <c r="AC90" s="157">
        <v>0</v>
      </c>
      <c r="AD90" s="45">
        <f t="shared" si="19"/>
        <v>0.45</v>
      </c>
      <c r="AE90" s="157">
        <v>0</v>
      </c>
      <c r="AF90" s="45">
        <f t="shared" si="20"/>
        <v>0</v>
      </c>
      <c r="AG90" s="160">
        <v>102.4</v>
      </c>
      <c r="AH90" s="45">
        <f t="shared" si="21"/>
        <v>0.5</v>
      </c>
      <c r="AI90" s="43">
        <f t="shared" si="22"/>
        <v>5.2150000000000007</v>
      </c>
      <c r="AJ90" s="48">
        <f t="shared" si="23"/>
        <v>4.5698482715977988</v>
      </c>
      <c r="AK90" s="175">
        <f t="shared" si="24"/>
        <v>8.0698482715977988</v>
      </c>
      <c r="AL90" s="176">
        <f t="shared" si="25"/>
        <v>8</v>
      </c>
      <c r="AM90" s="176">
        <v>8.5</v>
      </c>
      <c r="AN90" s="240">
        <f>AM90-AL90</f>
        <v>0.5</v>
      </c>
    </row>
    <row r="91" spans="1:40" ht="18" customHeight="1" x14ac:dyDescent="0.25">
      <c r="A91" s="5" t="s">
        <v>45</v>
      </c>
      <c r="B91" s="6" t="s">
        <v>8</v>
      </c>
      <c r="C91" s="7" t="s">
        <v>8</v>
      </c>
      <c r="D91" s="7" t="s">
        <v>9</v>
      </c>
      <c r="E91" s="14" t="s">
        <v>42</v>
      </c>
      <c r="F91" s="8"/>
      <c r="G91" s="192" t="s">
        <v>11</v>
      </c>
      <c r="H91" s="194" t="s">
        <v>35</v>
      </c>
      <c r="I91" s="124" t="s">
        <v>46</v>
      </c>
      <c r="J91" s="124" t="s">
        <v>47</v>
      </c>
      <c r="K91" s="180">
        <v>1</v>
      </c>
      <c r="L91" s="185">
        <v>0</v>
      </c>
      <c r="M91" s="180">
        <v>1.5</v>
      </c>
      <c r="N91" s="9">
        <v>0</v>
      </c>
      <c r="O91" s="9">
        <v>0</v>
      </c>
      <c r="P91" s="180">
        <v>0</v>
      </c>
      <c r="Q91" s="185">
        <v>0.5</v>
      </c>
      <c r="R91" s="210">
        <v>7028</v>
      </c>
      <c r="S91" s="208">
        <v>0.5</v>
      </c>
      <c r="T91" s="50">
        <f t="shared" si="17"/>
        <v>3.5</v>
      </c>
      <c r="U91" s="40"/>
      <c r="V91" s="156">
        <v>379</v>
      </c>
      <c r="W91" s="157">
        <v>0</v>
      </c>
      <c r="X91" s="45">
        <f>((V91-W91)/100)*0.5+(W91/200)*0.5</f>
        <v>1.895</v>
      </c>
      <c r="Y91" s="156">
        <v>94</v>
      </c>
      <c r="Z91" s="45">
        <f t="shared" si="18"/>
        <v>0.13428571428571429</v>
      </c>
      <c r="AA91" s="157">
        <v>0</v>
      </c>
      <c r="AB91" s="157">
        <v>0</v>
      </c>
      <c r="AC91" s="157">
        <v>0</v>
      </c>
      <c r="AD91" s="45">
        <f t="shared" si="19"/>
        <v>0</v>
      </c>
      <c r="AE91" s="157">
        <v>57</v>
      </c>
      <c r="AF91" s="45">
        <f t="shared" si="20"/>
        <v>0.5</v>
      </c>
      <c r="AG91" s="160">
        <v>73.7</v>
      </c>
      <c r="AH91" s="45">
        <f t="shared" si="21"/>
        <v>0.75</v>
      </c>
      <c r="AI91" s="43">
        <f t="shared" si="22"/>
        <v>3.2792857142857144</v>
      </c>
      <c r="AJ91" s="48">
        <f t="shared" si="23"/>
        <v>2.8736027139988343</v>
      </c>
      <c r="AK91" s="175">
        <f t="shared" si="24"/>
        <v>6.3736027139988343</v>
      </c>
      <c r="AL91" s="176">
        <f t="shared" si="25"/>
        <v>6.25</v>
      </c>
      <c r="AM91" s="176">
        <v>6.5</v>
      </c>
      <c r="AN91" s="240">
        <f>AM91-AL91</f>
        <v>0.25</v>
      </c>
    </row>
    <row r="92" spans="1:40" ht="18" customHeight="1" x14ac:dyDescent="0.25">
      <c r="A92" s="10" t="s">
        <v>108</v>
      </c>
      <c r="B92" s="6" t="s">
        <v>33</v>
      </c>
      <c r="C92" s="12" t="s">
        <v>109</v>
      </c>
      <c r="D92" s="12" t="s">
        <v>9</v>
      </c>
      <c r="E92" s="12" t="s">
        <v>10</v>
      </c>
      <c r="F92" s="13"/>
      <c r="G92" s="191" t="s">
        <v>35</v>
      </c>
      <c r="H92" s="195"/>
      <c r="I92" s="125" t="s">
        <v>106</v>
      </c>
      <c r="J92" s="125" t="s">
        <v>47</v>
      </c>
      <c r="K92" s="186">
        <v>1</v>
      </c>
      <c r="L92" s="186">
        <v>0</v>
      </c>
      <c r="M92" s="186">
        <v>0</v>
      </c>
      <c r="N92" s="186">
        <v>0</v>
      </c>
      <c r="O92" s="186">
        <v>2</v>
      </c>
      <c r="P92" s="186">
        <v>0</v>
      </c>
      <c r="Q92" s="186">
        <v>0</v>
      </c>
      <c r="R92" s="209">
        <v>16428</v>
      </c>
      <c r="S92" s="207">
        <v>1</v>
      </c>
      <c r="T92" s="186">
        <f t="shared" si="17"/>
        <v>4</v>
      </c>
      <c r="U92" s="40"/>
      <c r="V92" s="197">
        <v>839</v>
      </c>
      <c r="W92" s="197">
        <v>153</v>
      </c>
      <c r="X92" s="45">
        <f>((V92-W92)/150)*0.5+(W92/200)*0.5</f>
        <v>2.6691666666666665</v>
      </c>
      <c r="Y92" s="197">
        <v>971</v>
      </c>
      <c r="Z92" s="45">
        <f t="shared" si="18"/>
        <v>1.3871428571428572</v>
      </c>
      <c r="AA92" s="197">
        <v>30</v>
      </c>
      <c r="AB92" s="197">
        <v>43</v>
      </c>
      <c r="AC92" s="197">
        <v>0</v>
      </c>
      <c r="AD92" s="45">
        <f t="shared" si="19"/>
        <v>1.2166666666666666</v>
      </c>
      <c r="AE92" s="197">
        <v>0</v>
      </c>
      <c r="AF92" s="45">
        <f t="shared" si="20"/>
        <v>0</v>
      </c>
      <c r="AG92" s="199">
        <v>112.2</v>
      </c>
      <c r="AH92" s="45">
        <f t="shared" si="21"/>
        <v>0</v>
      </c>
      <c r="AI92" s="186">
        <f t="shared" si="22"/>
        <v>5.2729761904761903</v>
      </c>
      <c r="AJ92" s="200">
        <f t="shared" si="23"/>
        <v>4.6206521822097715</v>
      </c>
      <c r="AK92" s="174">
        <f t="shared" si="24"/>
        <v>8.6206521822097706</v>
      </c>
      <c r="AL92" s="174">
        <f t="shared" si="25"/>
        <v>8.5</v>
      </c>
      <c r="AM92" s="174">
        <v>12</v>
      </c>
      <c r="AN92" s="239">
        <f>AM92-(AL92+AL93)</f>
        <v>1</v>
      </c>
    </row>
    <row r="93" spans="1:40" ht="18" customHeight="1" x14ac:dyDescent="0.25">
      <c r="A93" s="10" t="s">
        <v>632</v>
      </c>
      <c r="B93" s="6"/>
      <c r="C93" s="12" t="s">
        <v>630</v>
      </c>
      <c r="D93" s="12" t="s">
        <v>9</v>
      </c>
      <c r="E93" s="12" t="s">
        <v>10</v>
      </c>
      <c r="F93" s="13"/>
      <c r="G93" s="191" t="s">
        <v>11</v>
      </c>
      <c r="H93" s="195"/>
      <c r="I93" s="125" t="s">
        <v>106</v>
      </c>
      <c r="J93" s="125" t="s">
        <v>47</v>
      </c>
      <c r="K93" s="186">
        <v>1</v>
      </c>
      <c r="L93" s="186">
        <v>0</v>
      </c>
      <c r="M93" s="186">
        <v>0</v>
      </c>
      <c r="N93" s="186">
        <v>0</v>
      </c>
      <c r="O93" s="186">
        <v>0</v>
      </c>
      <c r="P93" s="186">
        <v>0</v>
      </c>
      <c r="Q93" s="186">
        <v>0</v>
      </c>
      <c r="R93" s="209">
        <v>0</v>
      </c>
      <c r="S93" s="207">
        <v>0</v>
      </c>
      <c r="T93" s="186">
        <f t="shared" si="17"/>
        <v>1</v>
      </c>
      <c r="U93" s="40"/>
      <c r="V93" s="197">
        <v>206</v>
      </c>
      <c r="W93" s="197">
        <v>0</v>
      </c>
      <c r="X93" s="45">
        <f t="shared" ref="X93:X98" si="26">((V93-W93)/100)*0.5+(W93/200)*0.5</f>
        <v>1.03</v>
      </c>
      <c r="Y93" s="197">
        <v>0</v>
      </c>
      <c r="Z93" s="45">
        <f t="shared" si="18"/>
        <v>0</v>
      </c>
      <c r="AA93" s="197">
        <v>0</v>
      </c>
      <c r="AB93" s="197">
        <v>0</v>
      </c>
      <c r="AC93" s="197">
        <v>0</v>
      </c>
      <c r="AD93" s="45">
        <f t="shared" si="19"/>
        <v>0</v>
      </c>
      <c r="AE93" s="197">
        <v>0</v>
      </c>
      <c r="AF93" s="45">
        <f t="shared" si="20"/>
        <v>0</v>
      </c>
      <c r="AG93" s="199">
        <v>87.2</v>
      </c>
      <c r="AH93" s="45">
        <f t="shared" si="21"/>
        <v>0.75</v>
      </c>
      <c r="AI93" s="186">
        <f t="shared" si="22"/>
        <v>1.78</v>
      </c>
      <c r="AJ93" s="200">
        <f t="shared" si="23"/>
        <v>1.5597948079470909</v>
      </c>
      <c r="AK93" s="174">
        <f t="shared" si="24"/>
        <v>2.5597948079470907</v>
      </c>
      <c r="AL93" s="174">
        <f t="shared" si="25"/>
        <v>2.5</v>
      </c>
      <c r="AM93" s="174"/>
      <c r="AN93" s="239"/>
    </row>
    <row r="94" spans="1:40" ht="18" customHeight="1" x14ac:dyDescent="0.25">
      <c r="A94" s="5" t="s">
        <v>233</v>
      </c>
      <c r="B94" s="6" t="s">
        <v>8</v>
      </c>
      <c r="C94" s="7" t="s">
        <v>8</v>
      </c>
      <c r="D94" s="7" t="s">
        <v>9</v>
      </c>
      <c r="E94" s="7" t="s">
        <v>10</v>
      </c>
      <c r="F94" s="8"/>
      <c r="G94" s="192" t="s">
        <v>11</v>
      </c>
      <c r="H94" s="193"/>
      <c r="I94" s="124" t="s">
        <v>234</v>
      </c>
      <c r="J94" s="124" t="s">
        <v>47</v>
      </c>
      <c r="K94" s="180">
        <v>1</v>
      </c>
      <c r="L94" s="180">
        <v>0</v>
      </c>
      <c r="M94" s="180">
        <v>0</v>
      </c>
      <c r="N94" s="9">
        <v>0</v>
      </c>
      <c r="O94" s="9">
        <v>0</v>
      </c>
      <c r="P94" s="180">
        <v>0</v>
      </c>
      <c r="Q94" s="180">
        <v>0</v>
      </c>
      <c r="R94" s="210">
        <v>5127</v>
      </c>
      <c r="S94" s="208">
        <v>0.5</v>
      </c>
      <c r="T94" s="50">
        <f t="shared" si="17"/>
        <v>1.5</v>
      </c>
      <c r="U94" s="40"/>
      <c r="V94" s="156">
        <v>588</v>
      </c>
      <c r="W94" s="157">
        <v>0</v>
      </c>
      <c r="X94" s="45">
        <f t="shared" si="26"/>
        <v>2.94</v>
      </c>
      <c r="Y94" s="156">
        <v>495</v>
      </c>
      <c r="Z94" s="45">
        <f t="shared" si="18"/>
        <v>0.70714285714285718</v>
      </c>
      <c r="AA94" s="157">
        <v>0</v>
      </c>
      <c r="AB94" s="157">
        <v>0</v>
      </c>
      <c r="AC94" s="157">
        <v>0</v>
      </c>
      <c r="AD94" s="45">
        <f t="shared" si="19"/>
        <v>0</v>
      </c>
      <c r="AE94" s="157">
        <v>0</v>
      </c>
      <c r="AF94" s="45">
        <f t="shared" si="20"/>
        <v>0</v>
      </c>
      <c r="AG94" s="160">
        <v>113.4</v>
      </c>
      <c r="AH94" s="45">
        <f t="shared" si="21"/>
        <v>0</v>
      </c>
      <c r="AI94" s="43">
        <f t="shared" si="22"/>
        <v>3.6471428571428572</v>
      </c>
      <c r="AJ94" s="48">
        <f t="shared" si="23"/>
        <v>3.1959519620296333</v>
      </c>
      <c r="AK94" s="175">
        <f t="shared" si="24"/>
        <v>4.6959519620296337</v>
      </c>
      <c r="AL94" s="176">
        <f t="shared" si="25"/>
        <v>4.75</v>
      </c>
      <c r="AM94" s="176">
        <v>4.5</v>
      </c>
      <c r="AN94" s="240">
        <f>AM94-AL94</f>
        <v>-0.25</v>
      </c>
    </row>
    <row r="95" spans="1:40" ht="18" customHeight="1" x14ac:dyDescent="0.25">
      <c r="A95" s="5" t="s">
        <v>267</v>
      </c>
      <c r="B95" s="6" t="s">
        <v>8</v>
      </c>
      <c r="C95" s="7" t="s">
        <v>8</v>
      </c>
      <c r="D95" s="7" t="s">
        <v>9</v>
      </c>
      <c r="E95" s="137" t="s">
        <v>29</v>
      </c>
      <c r="F95" s="8"/>
      <c r="G95" s="192" t="s">
        <v>11</v>
      </c>
      <c r="H95" s="193"/>
      <c r="I95" s="124" t="s">
        <v>268</v>
      </c>
      <c r="J95" s="124" t="s">
        <v>47</v>
      </c>
      <c r="K95" s="180">
        <v>1</v>
      </c>
      <c r="L95" s="9">
        <v>1</v>
      </c>
      <c r="M95" s="180">
        <v>0</v>
      </c>
      <c r="N95" s="9">
        <v>0</v>
      </c>
      <c r="O95" s="9">
        <v>0</v>
      </c>
      <c r="P95" s="180">
        <v>0</v>
      </c>
      <c r="Q95" s="180">
        <v>0</v>
      </c>
      <c r="R95" s="210">
        <v>5264</v>
      </c>
      <c r="S95" s="208">
        <v>0.5</v>
      </c>
      <c r="T95" s="50">
        <f t="shared" si="17"/>
        <v>2.5</v>
      </c>
      <c r="U95" s="40"/>
      <c r="V95" s="156">
        <v>440</v>
      </c>
      <c r="W95" s="157">
        <v>0</v>
      </c>
      <c r="X95" s="45">
        <f t="shared" si="26"/>
        <v>2.2000000000000002</v>
      </c>
      <c r="Y95" s="156">
        <v>67</v>
      </c>
      <c r="Z95" s="45">
        <f t="shared" si="18"/>
        <v>9.571428571428571E-2</v>
      </c>
      <c r="AA95" s="157">
        <v>0</v>
      </c>
      <c r="AB95" s="157">
        <v>0</v>
      </c>
      <c r="AC95" s="157">
        <v>0</v>
      </c>
      <c r="AD95" s="45">
        <f t="shared" si="19"/>
        <v>0</v>
      </c>
      <c r="AE95" s="157">
        <v>0</v>
      </c>
      <c r="AF95" s="45">
        <f t="shared" si="20"/>
        <v>0</v>
      </c>
      <c r="AG95" s="160">
        <v>78</v>
      </c>
      <c r="AH95" s="45">
        <f t="shared" si="21"/>
        <v>0.75</v>
      </c>
      <c r="AI95" s="43">
        <f t="shared" si="22"/>
        <v>3.0457142857142858</v>
      </c>
      <c r="AJ95" s="48">
        <f t="shared" si="23"/>
        <v>2.6689265895210257</v>
      </c>
      <c r="AK95" s="175">
        <f t="shared" si="24"/>
        <v>5.1689265895210257</v>
      </c>
      <c r="AL95" s="176">
        <f t="shared" si="25"/>
        <v>5.25</v>
      </c>
      <c r="AM95" s="176">
        <v>4.5</v>
      </c>
      <c r="AN95" s="240">
        <f>AM95-AL95</f>
        <v>-0.75</v>
      </c>
    </row>
    <row r="96" spans="1:40" ht="18" customHeight="1" x14ac:dyDescent="0.25">
      <c r="A96" s="5" t="s">
        <v>321</v>
      </c>
      <c r="B96" s="6" t="s">
        <v>8</v>
      </c>
      <c r="C96" s="7" t="s">
        <v>8</v>
      </c>
      <c r="D96" s="7" t="s">
        <v>9</v>
      </c>
      <c r="E96" s="7" t="s">
        <v>10</v>
      </c>
      <c r="F96" s="8"/>
      <c r="G96" s="192" t="s">
        <v>11</v>
      </c>
      <c r="H96" s="193"/>
      <c r="I96" s="124" t="s">
        <v>322</v>
      </c>
      <c r="J96" s="124" t="s">
        <v>47</v>
      </c>
      <c r="K96" s="180">
        <v>1</v>
      </c>
      <c r="L96" s="180">
        <v>0</v>
      </c>
      <c r="M96" s="180">
        <v>0</v>
      </c>
      <c r="N96" s="9">
        <v>0</v>
      </c>
      <c r="O96" s="9">
        <v>0</v>
      </c>
      <c r="P96" s="180">
        <v>0</v>
      </c>
      <c r="Q96" s="180">
        <v>0</v>
      </c>
      <c r="R96" s="210">
        <v>3761</v>
      </c>
      <c r="S96" s="208">
        <v>0.5</v>
      </c>
      <c r="T96" s="50">
        <f t="shared" si="17"/>
        <v>1.5</v>
      </c>
      <c r="U96" s="40"/>
      <c r="V96" s="156">
        <v>376</v>
      </c>
      <c r="W96" s="157">
        <v>0</v>
      </c>
      <c r="X96" s="45">
        <f t="shared" si="26"/>
        <v>1.88</v>
      </c>
      <c r="Y96" s="157">
        <v>0</v>
      </c>
      <c r="Z96" s="45">
        <f t="shared" si="18"/>
        <v>0</v>
      </c>
      <c r="AA96" s="157">
        <v>0</v>
      </c>
      <c r="AB96" s="157">
        <v>0</v>
      </c>
      <c r="AC96" s="157">
        <v>0</v>
      </c>
      <c r="AD96" s="45">
        <f t="shared" si="19"/>
        <v>0</v>
      </c>
      <c r="AE96" s="157">
        <v>0</v>
      </c>
      <c r="AF96" s="45">
        <f t="shared" si="20"/>
        <v>0</v>
      </c>
      <c r="AG96" s="160">
        <v>112.9</v>
      </c>
      <c r="AH96" s="45">
        <f t="shared" si="21"/>
        <v>0</v>
      </c>
      <c r="AI96" s="43">
        <f t="shared" si="22"/>
        <v>1.88</v>
      </c>
      <c r="AJ96" s="48">
        <f t="shared" si="23"/>
        <v>1.6474237297418715</v>
      </c>
      <c r="AK96" s="175">
        <f t="shared" si="24"/>
        <v>3.1474237297418712</v>
      </c>
      <c r="AL96" s="176">
        <f t="shared" si="25"/>
        <v>3.25</v>
      </c>
      <c r="AM96" s="176">
        <v>3.5</v>
      </c>
      <c r="AN96" s="240">
        <f>AM96-AL96</f>
        <v>0.25</v>
      </c>
    </row>
    <row r="97" spans="1:40" ht="18" customHeight="1" x14ac:dyDescent="0.25">
      <c r="A97" s="10" t="s">
        <v>502</v>
      </c>
      <c r="B97" s="11" t="s">
        <v>33</v>
      </c>
      <c r="C97" s="12" t="s">
        <v>34</v>
      </c>
      <c r="D97" s="12" t="s">
        <v>9</v>
      </c>
      <c r="E97" s="12" t="s">
        <v>10</v>
      </c>
      <c r="F97" s="13"/>
      <c r="G97" s="191" t="s">
        <v>11</v>
      </c>
      <c r="H97" s="195"/>
      <c r="I97" s="125" t="s">
        <v>503</v>
      </c>
      <c r="J97" s="125" t="s">
        <v>47</v>
      </c>
      <c r="K97" s="186">
        <v>1</v>
      </c>
      <c r="L97" s="186">
        <v>0</v>
      </c>
      <c r="M97" s="186">
        <v>0</v>
      </c>
      <c r="N97" s="186">
        <v>0</v>
      </c>
      <c r="O97" s="186">
        <v>0</v>
      </c>
      <c r="P97" s="186">
        <v>0</v>
      </c>
      <c r="Q97" s="186">
        <v>0</v>
      </c>
      <c r="R97" s="209">
        <v>11759</v>
      </c>
      <c r="S97" s="207">
        <v>1</v>
      </c>
      <c r="T97" s="186">
        <f t="shared" si="17"/>
        <v>2</v>
      </c>
      <c r="U97" s="40"/>
      <c r="V97" s="197">
        <v>474</v>
      </c>
      <c r="W97" s="197">
        <v>0</v>
      </c>
      <c r="X97" s="45">
        <f t="shared" si="26"/>
        <v>2.37</v>
      </c>
      <c r="Y97" s="197">
        <v>261</v>
      </c>
      <c r="Z97" s="45">
        <f t="shared" si="18"/>
        <v>0.37285714285714283</v>
      </c>
      <c r="AA97" s="197">
        <v>3</v>
      </c>
      <c r="AB97" s="197">
        <v>23</v>
      </c>
      <c r="AC97" s="197">
        <v>0</v>
      </c>
      <c r="AD97" s="45">
        <f t="shared" si="19"/>
        <v>0.43333333333333335</v>
      </c>
      <c r="AE97" s="197">
        <v>0</v>
      </c>
      <c r="AF97" s="45">
        <f t="shared" si="20"/>
        <v>0</v>
      </c>
      <c r="AG97" s="199">
        <v>88.7</v>
      </c>
      <c r="AH97" s="45">
        <f t="shared" si="21"/>
        <v>0.75</v>
      </c>
      <c r="AI97" s="186">
        <f t="shared" si="22"/>
        <v>3.9261904761904765</v>
      </c>
      <c r="AJ97" s="200">
        <f t="shared" si="23"/>
        <v>3.4404783818950686</v>
      </c>
      <c r="AK97" s="174">
        <f t="shared" si="24"/>
        <v>5.440478381895069</v>
      </c>
      <c r="AL97" s="174">
        <f t="shared" si="25"/>
        <v>5.5</v>
      </c>
      <c r="AM97" s="174"/>
      <c r="AN97" s="239"/>
    </row>
    <row r="98" spans="1:40" ht="18" customHeight="1" x14ac:dyDescent="0.25">
      <c r="A98" s="10" t="s">
        <v>504</v>
      </c>
      <c r="B98" s="11" t="s">
        <v>33</v>
      </c>
      <c r="C98" s="12" t="s">
        <v>34</v>
      </c>
      <c r="D98" s="12" t="s">
        <v>9</v>
      </c>
      <c r="E98" s="12" t="s">
        <v>10</v>
      </c>
      <c r="F98" s="13"/>
      <c r="G98" s="191" t="s">
        <v>11</v>
      </c>
      <c r="H98" s="195"/>
      <c r="I98" s="125" t="s">
        <v>505</v>
      </c>
      <c r="J98" s="125" t="s">
        <v>47</v>
      </c>
      <c r="K98" s="186">
        <v>1</v>
      </c>
      <c r="L98" s="186">
        <v>0</v>
      </c>
      <c r="M98" s="186">
        <v>0</v>
      </c>
      <c r="N98" s="186">
        <v>0</v>
      </c>
      <c r="O98" s="186">
        <v>0</v>
      </c>
      <c r="P98" s="186">
        <v>0</v>
      </c>
      <c r="Q98" s="186">
        <v>0</v>
      </c>
      <c r="R98" s="209">
        <v>10001</v>
      </c>
      <c r="S98" s="207">
        <v>1</v>
      </c>
      <c r="T98" s="186">
        <f t="shared" si="17"/>
        <v>2</v>
      </c>
      <c r="U98" s="40"/>
      <c r="V98" s="197">
        <v>351</v>
      </c>
      <c r="W98" s="197">
        <v>0</v>
      </c>
      <c r="X98" s="45">
        <f t="shared" si="26"/>
        <v>1.7549999999999999</v>
      </c>
      <c r="Y98" s="197">
        <v>187</v>
      </c>
      <c r="Z98" s="45">
        <f t="shared" si="18"/>
        <v>0.26714285714285713</v>
      </c>
      <c r="AA98" s="197">
        <v>9</v>
      </c>
      <c r="AB98" s="197">
        <v>3</v>
      </c>
      <c r="AC98" s="197">
        <v>0</v>
      </c>
      <c r="AD98" s="45">
        <f t="shared" si="19"/>
        <v>0.2</v>
      </c>
      <c r="AE98" s="197">
        <v>0</v>
      </c>
      <c r="AF98" s="45">
        <f t="shared" si="20"/>
        <v>0</v>
      </c>
      <c r="AG98" s="199">
        <v>81.8</v>
      </c>
      <c r="AH98" s="45">
        <f t="shared" si="21"/>
        <v>0.75</v>
      </c>
      <c r="AI98" s="186">
        <f t="shared" si="22"/>
        <v>2.972142857142857</v>
      </c>
      <c r="AJ98" s="200">
        <f t="shared" si="23"/>
        <v>2.6044567399148657</v>
      </c>
      <c r="AK98" s="174">
        <f t="shared" si="24"/>
        <v>4.6044567399148661</v>
      </c>
      <c r="AL98" s="174">
        <f t="shared" si="25"/>
        <v>4.5</v>
      </c>
      <c r="AM98" s="174"/>
      <c r="AN98" s="239"/>
    </row>
    <row r="99" spans="1:40" ht="18" customHeight="1" x14ac:dyDescent="0.25">
      <c r="A99" s="10" t="s">
        <v>500</v>
      </c>
      <c r="B99" s="11" t="s">
        <v>33</v>
      </c>
      <c r="C99" s="12" t="s">
        <v>49</v>
      </c>
      <c r="D99" s="12" t="s">
        <v>9</v>
      </c>
      <c r="E99" s="12" t="s">
        <v>10</v>
      </c>
      <c r="F99" s="13"/>
      <c r="G99" s="191" t="s">
        <v>35</v>
      </c>
      <c r="H99" s="195"/>
      <c r="I99" s="125" t="s">
        <v>501</v>
      </c>
      <c r="J99" s="125" t="s">
        <v>47</v>
      </c>
      <c r="K99" s="186">
        <v>1</v>
      </c>
      <c r="L99" s="186">
        <v>0</v>
      </c>
      <c r="M99" s="186">
        <v>0</v>
      </c>
      <c r="N99" s="186">
        <v>0</v>
      </c>
      <c r="O99" s="186">
        <v>2</v>
      </c>
      <c r="P99" s="186">
        <v>0</v>
      </c>
      <c r="Q99" s="186">
        <v>0</v>
      </c>
      <c r="R99" s="209">
        <v>33152</v>
      </c>
      <c r="S99" s="207">
        <v>2</v>
      </c>
      <c r="T99" s="186">
        <f t="shared" si="17"/>
        <v>5</v>
      </c>
      <c r="U99" s="40"/>
      <c r="V99" s="197">
        <v>1245</v>
      </c>
      <c r="W99" s="197">
        <v>196</v>
      </c>
      <c r="X99" s="45">
        <f>((V99-W99)/150)*0.5+(W99/200)*0.5</f>
        <v>3.9866666666666664</v>
      </c>
      <c r="Y99" s="197">
        <v>703</v>
      </c>
      <c r="Z99" s="45">
        <f t="shared" si="18"/>
        <v>1.0042857142857142</v>
      </c>
      <c r="AA99" s="197">
        <v>31</v>
      </c>
      <c r="AB99" s="197">
        <v>66</v>
      </c>
      <c r="AC99" s="197">
        <v>0</v>
      </c>
      <c r="AD99" s="45">
        <f t="shared" si="19"/>
        <v>1.6166666666666667</v>
      </c>
      <c r="AE99" s="197">
        <v>0</v>
      </c>
      <c r="AF99" s="45">
        <f t="shared" si="20"/>
        <v>0</v>
      </c>
      <c r="AG99" s="199">
        <v>103.3</v>
      </c>
      <c r="AH99" s="45">
        <f t="shared" si="21"/>
        <v>0.5</v>
      </c>
      <c r="AI99" s="186">
        <f t="shared" si="22"/>
        <v>7.1076190476190479</v>
      </c>
      <c r="AJ99" s="200">
        <f t="shared" si="23"/>
        <v>6.2283299367090104</v>
      </c>
      <c r="AK99" s="174">
        <f t="shared" si="24"/>
        <v>11.228329936709009</v>
      </c>
      <c r="AL99" s="174">
        <f t="shared" si="25"/>
        <v>11.25</v>
      </c>
      <c r="AM99" s="174">
        <v>21</v>
      </c>
      <c r="AN99" s="239">
        <f>AM99-(AL99+AL98+AL97)</f>
        <v>-0.25</v>
      </c>
    </row>
    <row r="100" spans="1:40" ht="18" customHeight="1" x14ac:dyDescent="0.25">
      <c r="A100" s="5" t="s">
        <v>546</v>
      </c>
      <c r="B100" s="6" t="s">
        <v>33</v>
      </c>
      <c r="C100" s="7" t="s">
        <v>49</v>
      </c>
      <c r="D100" s="7" t="s">
        <v>9</v>
      </c>
      <c r="E100" s="7" t="s">
        <v>10</v>
      </c>
      <c r="F100" s="8"/>
      <c r="G100" s="192" t="s">
        <v>35</v>
      </c>
      <c r="H100" s="193"/>
      <c r="I100" s="124" t="s">
        <v>547</v>
      </c>
      <c r="J100" s="124" t="s">
        <v>47</v>
      </c>
      <c r="K100" s="180">
        <v>1</v>
      </c>
      <c r="L100" s="185">
        <v>0</v>
      </c>
      <c r="M100" s="180">
        <v>0</v>
      </c>
      <c r="N100" s="9">
        <v>0</v>
      </c>
      <c r="O100" s="9">
        <v>2</v>
      </c>
      <c r="P100" s="180">
        <v>0</v>
      </c>
      <c r="Q100" s="180">
        <v>0</v>
      </c>
      <c r="R100" s="210">
        <v>24011</v>
      </c>
      <c r="S100" s="208">
        <v>1</v>
      </c>
      <c r="T100" s="50">
        <f t="shared" si="17"/>
        <v>4</v>
      </c>
      <c r="U100" s="40"/>
      <c r="V100" s="156">
        <v>1456</v>
      </c>
      <c r="W100" s="157">
        <v>170</v>
      </c>
      <c r="X100" s="45">
        <f>((V100-W100)/150)*0.5+(W100/200)*0.5</f>
        <v>4.7116666666666669</v>
      </c>
      <c r="Y100" s="156">
        <v>1195</v>
      </c>
      <c r="Z100" s="45">
        <f t="shared" si="18"/>
        <v>1.7071428571428571</v>
      </c>
      <c r="AA100" s="157">
        <v>43</v>
      </c>
      <c r="AB100" s="157">
        <v>59</v>
      </c>
      <c r="AC100" s="157">
        <v>0</v>
      </c>
      <c r="AD100" s="45">
        <f t="shared" si="19"/>
        <v>1.7</v>
      </c>
      <c r="AE100" s="157">
        <v>0</v>
      </c>
      <c r="AF100" s="45">
        <f t="shared" si="20"/>
        <v>0</v>
      </c>
      <c r="AG100" s="160">
        <v>119.3</v>
      </c>
      <c r="AH100" s="45">
        <f t="shared" si="21"/>
        <v>0</v>
      </c>
      <c r="AI100" s="43">
        <f t="shared" si="22"/>
        <v>8.1188095238095244</v>
      </c>
      <c r="AJ100" s="48">
        <f t="shared" si="23"/>
        <v>7.1144252482862305</v>
      </c>
      <c r="AK100" s="175">
        <f t="shared" si="24"/>
        <v>11.114425248286231</v>
      </c>
      <c r="AL100" s="176">
        <f t="shared" si="25"/>
        <v>11</v>
      </c>
      <c r="AM100" s="176">
        <v>12</v>
      </c>
      <c r="AN100" s="240">
        <f t="shared" ref="AN100:AN111" si="27">AM100-AL100</f>
        <v>1</v>
      </c>
    </row>
    <row r="101" spans="1:40" ht="18" customHeight="1" x14ac:dyDescent="0.25">
      <c r="A101" s="5" t="s">
        <v>160</v>
      </c>
      <c r="B101" s="6" t="s">
        <v>8</v>
      </c>
      <c r="C101" s="7" t="s">
        <v>8</v>
      </c>
      <c r="D101" s="7" t="s">
        <v>9</v>
      </c>
      <c r="E101" s="7" t="s">
        <v>10</v>
      </c>
      <c r="F101" s="8"/>
      <c r="G101" s="192" t="s">
        <v>11</v>
      </c>
      <c r="H101" s="193"/>
      <c r="I101" s="124" t="s">
        <v>161</v>
      </c>
      <c r="J101" s="124" t="s">
        <v>162</v>
      </c>
      <c r="K101" s="180">
        <v>1</v>
      </c>
      <c r="L101" s="185">
        <v>0</v>
      </c>
      <c r="M101" s="180">
        <v>0</v>
      </c>
      <c r="N101" s="9">
        <v>0</v>
      </c>
      <c r="O101" s="9">
        <v>0</v>
      </c>
      <c r="P101" s="180">
        <v>0</v>
      </c>
      <c r="Q101" s="180">
        <v>0</v>
      </c>
      <c r="R101" s="210">
        <v>3405</v>
      </c>
      <c r="S101" s="208">
        <v>0.5</v>
      </c>
      <c r="T101" s="50">
        <f t="shared" si="17"/>
        <v>1.5</v>
      </c>
      <c r="U101" s="40"/>
      <c r="V101" s="156">
        <v>348</v>
      </c>
      <c r="W101" s="157">
        <v>0</v>
      </c>
      <c r="X101" s="45">
        <f t="shared" ref="X101:X112" si="28">((V101-W101)/100)*0.5+(W101/200)*0.5</f>
        <v>1.74</v>
      </c>
      <c r="Y101" s="157">
        <v>326</v>
      </c>
      <c r="Z101" s="45">
        <f t="shared" si="18"/>
        <v>0.46571428571428569</v>
      </c>
      <c r="AA101" s="157">
        <v>0</v>
      </c>
      <c r="AB101" s="157">
        <v>0</v>
      </c>
      <c r="AC101" s="157">
        <v>0</v>
      </c>
      <c r="AD101" s="45">
        <f t="shared" si="19"/>
        <v>0</v>
      </c>
      <c r="AE101" s="157">
        <v>0</v>
      </c>
      <c r="AF101" s="45">
        <f t="shared" si="20"/>
        <v>0</v>
      </c>
      <c r="AG101" s="160">
        <v>96.7</v>
      </c>
      <c r="AH101" s="45">
        <f t="shared" si="21"/>
        <v>0.5</v>
      </c>
      <c r="AI101" s="43">
        <f t="shared" si="22"/>
        <v>2.7057142857142855</v>
      </c>
      <c r="AJ101" s="48">
        <f t="shared" si="23"/>
        <v>2.3709882554187725</v>
      </c>
      <c r="AK101" s="175">
        <f t="shared" si="24"/>
        <v>3.8709882554187725</v>
      </c>
      <c r="AL101" s="176">
        <f t="shared" si="25"/>
        <v>3.75</v>
      </c>
      <c r="AM101" s="176">
        <v>3</v>
      </c>
      <c r="AN101" s="240">
        <f t="shared" si="27"/>
        <v>-0.75</v>
      </c>
    </row>
    <row r="102" spans="1:40" ht="18" customHeight="1" x14ac:dyDescent="0.25">
      <c r="A102" s="5" t="s">
        <v>406</v>
      </c>
      <c r="B102" s="6" t="s">
        <v>8</v>
      </c>
      <c r="C102" s="7" t="s">
        <v>8</v>
      </c>
      <c r="D102" s="7" t="s">
        <v>9</v>
      </c>
      <c r="E102" s="7" t="s">
        <v>10</v>
      </c>
      <c r="F102" s="8"/>
      <c r="G102" s="192" t="s">
        <v>11</v>
      </c>
      <c r="H102" s="193"/>
      <c r="I102" s="124" t="s">
        <v>404</v>
      </c>
      <c r="J102" s="124" t="s">
        <v>407</v>
      </c>
      <c r="K102" s="180">
        <v>1</v>
      </c>
      <c r="L102" s="180">
        <v>0</v>
      </c>
      <c r="M102" s="180">
        <v>0</v>
      </c>
      <c r="N102" s="9">
        <v>0</v>
      </c>
      <c r="O102" s="9">
        <v>0</v>
      </c>
      <c r="P102" s="180">
        <v>0</v>
      </c>
      <c r="Q102" s="180">
        <v>0</v>
      </c>
      <c r="R102" s="210">
        <v>4540</v>
      </c>
      <c r="S102" s="208">
        <v>0.5</v>
      </c>
      <c r="T102" s="50">
        <f t="shared" si="17"/>
        <v>1.5</v>
      </c>
      <c r="U102" s="40"/>
      <c r="V102" s="156">
        <v>393</v>
      </c>
      <c r="W102" s="157">
        <v>0</v>
      </c>
      <c r="X102" s="45">
        <f t="shared" si="28"/>
        <v>1.9650000000000001</v>
      </c>
      <c r="Y102" s="156">
        <v>381</v>
      </c>
      <c r="Z102" s="45">
        <f t="shared" si="18"/>
        <v>0.54428571428571426</v>
      </c>
      <c r="AA102" s="157">
        <v>0</v>
      </c>
      <c r="AB102" s="157">
        <v>0</v>
      </c>
      <c r="AC102" s="157">
        <v>0</v>
      </c>
      <c r="AD102" s="45">
        <f t="shared" si="19"/>
        <v>0</v>
      </c>
      <c r="AE102" s="157">
        <v>0</v>
      </c>
      <c r="AF102" s="45">
        <f t="shared" si="20"/>
        <v>0</v>
      </c>
      <c r="AG102" s="160">
        <v>115</v>
      </c>
      <c r="AH102" s="45">
        <f t="shared" si="21"/>
        <v>0</v>
      </c>
      <c r="AI102" s="43">
        <f t="shared" si="22"/>
        <v>2.5092857142857143</v>
      </c>
      <c r="AJ102" s="48">
        <f t="shared" si="23"/>
        <v>2.1988600161790255</v>
      </c>
      <c r="AK102" s="175">
        <f t="shared" si="24"/>
        <v>3.6988600161790255</v>
      </c>
      <c r="AL102" s="176">
        <f t="shared" si="25"/>
        <v>3.75</v>
      </c>
      <c r="AM102" s="176">
        <v>3.5</v>
      </c>
      <c r="AN102" s="240">
        <f t="shared" si="27"/>
        <v>-0.25</v>
      </c>
    </row>
    <row r="103" spans="1:40" ht="18" customHeight="1" x14ac:dyDescent="0.25">
      <c r="A103" s="5" t="s">
        <v>462</v>
      </c>
      <c r="B103" s="6" t="s">
        <v>8</v>
      </c>
      <c r="C103" s="7" t="s">
        <v>8</v>
      </c>
      <c r="D103" s="7" t="s">
        <v>9</v>
      </c>
      <c r="E103" s="7" t="s">
        <v>10</v>
      </c>
      <c r="F103" s="8"/>
      <c r="G103" s="192" t="s">
        <v>11</v>
      </c>
      <c r="H103" s="193"/>
      <c r="I103" s="124" t="s">
        <v>463</v>
      </c>
      <c r="J103" s="124" t="s">
        <v>464</v>
      </c>
      <c r="K103" s="180">
        <v>1</v>
      </c>
      <c r="L103" s="180">
        <v>0</v>
      </c>
      <c r="M103" s="180">
        <v>0</v>
      </c>
      <c r="N103" s="9">
        <v>0</v>
      </c>
      <c r="O103" s="9">
        <v>0</v>
      </c>
      <c r="P103" s="180">
        <v>0</v>
      </c>
      <c r="Q103" s="180">
        <v>0</v>
      </c>
      <c r="R103" s="210">
        <v>3855</v>
      </c>
      <c r="S103" s="208">
        <v>0.5</v>
      </c>
      <c r="T103" s="50">
        <f t="shared" si="17"/>
        <v>1.5</v>
      </c>
      <c r="U103" s="40"/>
      <c r="V103" s="156">
        <v>353</v>
      </c>
      <c r="W103" s="157">
        <v>0</v>
      </c>
      <c r="X103" s="45">
        <f t="shared" si="28"/>
        <v>1.7649999999999999</v>
      </c>
      <c r="Y103" s="157">
        <v>318</v>
      </c>
      <c r="Z103" s="45">
        <f t="shared" si="18"/>
        <v>0.45428571428571429</v>
      </c>
      <c r="AA103" s="157">
        <v>0</v>
      </c>
      <c r="AB103" s="157">
        <v>0</v>
      </c>
      <c r="AC103" s="157">
        <v>0</v>
      </c>
      <c r="AD103" s="45">
        <f t="shared" si="19"/>
        <v>0</v>
      </c>
      <c r="AE103" s="157">
        <v>0</v>
      </c>
      <c r="AF103" s="45">
        <f t="shared" si="20"/>
        <v>0</v>
      </c>
      <c r="AG103" s="160">
        <v>98.6</v>
      </c>
      <c r="AH103" s="45">
        <f t="shared" si="21"/>
        <v>0.5</v>
      </c>
      <c r="AI103" s="43">
        <f t="shared" si="22"/>
        <v>2.7192857142857143</v>
      </c>
      <c r="AJ103" s="48">
        <f t="shared" si="23"/>
        <v>2.3828807519480639</v>
      </c>
      <c r="AK103" s="175">
        <f t="shared" si="24"/>
        <v>3.8828807519480639</v>
      </c>
      <c r="AL103" s="176">
        <f t="shared" si="25"/>
        <v>4</v>
      </c>
      <c r="AM103" s="176">
        <v>3</v>
      </c>
      <c r="AN103" s="240">
        <f t="shared" si="27"/>
        <v>-1</v>
      </c>
    </row>
    <row r="104" spans="1:40" ht="18" customHeight="1" x14ac:dyDescent="0.25">
      <c r="A104" s="5" t="s">
        <v>228</v>
      </c>
      <c r="B104" s="6" t="s">
        <v>8</v>
      </c>
      <c r="C104" s="7" t="s">
        <v>8</v>
      </c>
      <c r="D104" s="7" t="s">
        <v>9</v>
      </c>
      <c r="E104" s="7" t="s">
        <v>10</v>
      </c>
      <c r="F104" s="8"/>
      <c r="G104" s="192" t="s">
        <v>11</v>
      </c>
      <c r="H104" s="193"/>
      <c r="I104" s="124" t="s">
        <v>229</v>
      </c>
      <c r="J104" s="124" t="s">
        <v>230</v>
      </c>
      <c r="K104" s="180">
        <v>1</v>
      </c>
      <c r="L104" s="185">
        <v>0</v>
      </c>
      <c r="M104" s="180">
        <v>0</v>
      </c>
      <c r="N104" s="9">
        <v>0</v>
      </c>
      <c r="O104" s="9">
        <v>0</v>
      </c>
      <c r="P104" s="180">
        <v>0</v>
      </c>
      <c r="Q104" s="180">
        <v>0</v>
      </c>
      <c r="R104" s="210">
        <v>7640</v>
      </c>
      <c r="S104" s="208">
        <v>0.5</v>
      </c>
      <c r="T104" s="50">
        <f t="shared" si="17"/>
        <v>1.5</v>
      </c>
      <c r="U104" s="40"/>
      <c r="V104" s="156">
        <v>318</v>
      </c>
      <c r="W104" s="157">
        <v>0</v>
      </c>
      <c r="X104" s="45">
        <f t="shared" si="28"/>
        <v>1.59</v>
      </c>
      <c r="Y104" s="156">
        <v>257</v>
      </c>
      <c r="Z104" s="45">
        <f t="shared" si="18"/>
        <v>0.36714285714285716</v>
      </c>
      <c r="AA104" s="157">
        <v>0</v>
      </c>
      <c r="AB104" s="157">
        <v>0</v>
      </c>
      <c r="AC104" s="157">
        <v>0</v>
      </c>
      <c r="AD104" s="45">
        <f t="shared" si="19"/>
        <v>0</v>
      </c>
      <c r="AE104" s="157">
        <v>0</v>
      </c>
      <c r="AF104" s="45">
        <f t="shared" si="20"/>
        <v>0</v>
      </c>
      <c r="AG104" s="160">
        <v>98</v>
      </c>
      <c r="AH104" s="45">
        <f t="shared" si="21"/>
        <v>0.5</v>
      </c>
      <c r="AI104" s="43">
        <f t="shared" si="22"/>
        <v>2.4571428571428573</v>
      </c>
      <c r="AJ104" s="48">
        <f t="shared" si="23"/>
        <v>2.1531677926717472</v>
      </c>
      <c r="AK104" s="175">
        <f t="shared" si="24"/>
        <v>3.6531677926717472</v>
      </c>
      <c r="AL104" s="176">
        <f t="shared" si="25"/>
        <v>3.75</v>
      </c>
      <c r="AM104" s="176">
        <v>3.5</v>
      </c>
      <c r="AN104" s="240">
        <f t="shared" si="27"/>
        <v>-0.25</v>
      </c>
    </row>
    <row r="105" spans="1:40" ht="18" customHeight="1" x14ac:dyDescent="0.25">
      <c r="A105" s="5" t="s">
        <v>455</v>
      </c>
      <c r="B105" s="6" t="s">
        <v>8</v>
      </c>
      <c r="C105" s="7" t="s">
        <v>8</v>
      </c>
      <c r="D105" s="7" t="s">
        <v>9</v>
      </c>
      <c r="E105" s="7" t="s">
        <v>10</v>
      </c>
      <c r="F105" s="8"/>
      <c r="G105" s="192" t="s">
        <v>11</v>
      </c>
      <c r="H105" s="193"/>
      <c r="I105" s="124" t="s">
        <v>456</v>
      </c>
      <c r="J105" s="124" t="s">
        <v>457</v>
      </c>
      <c r="K105" s="180">
        <v>1</v>
      </c>
      <c r="L105" s="180">
        <v>0</v>
      </c>
      <c r="M105" s="180">
        <v>0</v>
      </c>
      <c r="N105" s="9">
        <v>0</v>
      </c>
      <c r="O105" s="9">
        <v>0</v>
      </c>
      <c r="P105" s="180">
        <v>0</v>
      </c>
      <c r="Q105" s="180">
        <v>0</v>
      </c>
      <c r="R105" s="210">
        <v>6591</v>
      </c>
      <c r="S105" s="208">
        <v>0.5</v>
      </c>
      <c r="T105" s="50">
        <f t="shared" si="17"/>
        <v>1.5</v>
      </c>
      <c r="U105" s="40"/>
      <c r="V105" s="156">
        <v>369</v>
      </c>
      <c r="W105" s="157">
        <v>0</v>
      </c>
      <c r="X105" s="45">
        <f t="shared" si="28"/>
        <v>1.845</v>
      </c>
      <c r="Y105" s="157">
        <v>331</v>
      </c>
      <c r="Z105" s="45">
        <f t="shared" si="18"/>
        <v>0.47285714285714286</v>
      </c>
      <c r="AA105" s="157">
        <v>0</v>
      </c>
      <c r="AB105" s="157">
        <v>0</v>
      </c>
      <c r="AC105" s="157">
        <v>0</v>
      </c>
      <c r="AD105" s="45">
        <f t="shared" si="19"/>
        <v>0</v>
      </c>
      <c r="AE105" s="157">
        <v>0</v>
      </c>
      <c r="AF105" s="45">
        <f t="shared" si="20"/>
        <v>0</v>
      </c>
      <c r="AG105" s="160">
        <v>92.2</v>
      </c>
      <c r="AH105" s="45">
        <f t="shared" si="21"/>
        <v>0.5</v>
      </c>
      <c r="AI105" s="43">
        <f t="shared" si="22"/>
        <v>2.8178571428571431</v>
      </c>
      <c r="AJ105" s="48">
        <f t="shared" si="23"/>
        <v>2.4692578320029188</v>
      </c>
      <c r="AK105" s="175">
        <f t="shared" si="24"/>
        <v>3.9692578320029188</v>
      </c>
      <c r="AL105" s="176">
        <f t="shared" si="25"/>
        <v>4</v>
      </c>
      <c r="AM105" s="176">
        <v>3.5</v>
      </c>
      <c r="AN105" s="240">
        <f t="shared" si="27"/>
        <v>-0.5</v>
      </c>
    </row>
    <row r="106" spans="1:40" ht="18" customHeight="1" x14ac:dyDescent="0.25">
      <c r="A106" s="5" t="s">
        <v>470</v>
      </c>
      <c r="B106" s="6" t="s">
        <v>8</v>
      </c>
      <c r="C106" s="7" t="s">
        <v>8</v>
      </c>
      <c r="D106" s="7" t="s">
        <v>9</v>
      </c>
      <c r="E106" s="7" t="s">
        <v>10</v>
      </c>
      <c r="F106" s="8"/>
      <c r="G106" s="192" t="s">
        <v>11</v>
      </c>
      <c r="H106" s="193"/>
      <c r="I106" s="124" t="s">
        <v>471</v>
      </c>
      <c r="J106" s="124" t="s">
        <v>472</v>
      </c>
      <c r="K106" s="180">
        <v>1</v>
      </c>
      <c r="L106" s="180">
        <v>0</v>
      </c>
      <c r="M106" s="180">
        <v>0</v>
      </c>
      <c r="N106" s="9">
        <v>0</v>
      </c>
      <c r="O106" s="9">
        <v>0</v>
      </c>
      <c r="P106" s="180">
        <v>0</v>
      </c>
      <c r="Q106" s="180">
        <v>0</v>
      </c>
      <c r="R106" s="210">
        <v>9291</v>
      </c>
      <c r="S106" s="208">
        <v>0.5</v>
      </c>
      <c r="T106" s="50">
        <f t="shared" si="17"/>
        <v>1.5</v>
      </c>
      <c r="U106" s="40"/>
      <c r="V106" s="156">
        <v>572</v>
      </c>
      <c r="W106" s="157">
        <v>0</v>
      </c>
      <c r="X106" s="45">
        <f t="shared" si="28"/>
        <v>2.86</v>
      </c>
      <c r="Y106" s="156">
        <v>511</v>
      </c>
      <c r="Z106" s="45">
        <f t="shared" si="18"/>
        <v>0.73</v>
      </c>
      <c r="AA106" s="157">
        <v>0</v>
      </c>
      <c r="AB106" s="157">
        <v>0</v>
      </c>
      <c r="AC106" s="157">
        <v>0</v>
      </c>
      <c r="AD106" s="45">
        <f t="shared" si="19"/>
        <v>0</v>
      </c>
      <c r="AE106" s="157">
        <v>0</v>
      </c>
      <c r="AF106" s="45">
        <f t="shared" si="20"/>
        <v>0</v>
      </c>
      <c r="AG106" s="160">
        <v>93.7</v>
      </c>
      <c r="AH106" s="45">
        <f t="shared" si="21"/>
        <v>0.5</v>
      </c>
      <c r="AI106" s="43">
        <f t="shared" si="22"/>
        <v>4.09</v>
      </c>
      <c r="AJ106" s="48">
        <f t="shared" si="23"/>
        <v>3.5840229014065179</v>
      </c>
      <c r="AK106" s="175">
        <f t="shared" si="24"/>
        <v>5.0840229014065184</v>
      </c>
      <c r="AL106" s="176">
        <f t="shared" si="25"/>
        <v>5</v>
      </c>
      <c r="AM106" s="176">
        <v>5</v>
      </c>
      <c r="AN106" s="240">
        <f t="shared" si="27"/>
        <v>0</v>
      </c>
    </row>
    <row r="107" spans="1:40" ht="18" customHeight="1" x14ac:dyDescent="0.25">
      <c r="A107" s="5" t="s">
        <v>411</v>
      </c>
      <c r="B107" s="6" t="s">
        <v>8</v>
      </c>
      <c r="C107" s="7" t="s">
        <v>8</v>
      </c>
      <c r="D107" s="7" t="s">
        <v>9</v>
      </c>
      <c r="E107" s="7" t="s">
        <v>10</v>
      </c>
      <c r="F107" s="8"/>
      <c r="G107" s="192" t="s">
        <v>11</v>
      </c>
      <c r="H107" s="193"/>
      <c r="I107" s="124" t="s">
        <v>412</v>
      </c>
      <c r="J107" s="124" t="s">
        <v>413</v>
      </c>
      <c r="K107" s="180">
        <v>1</v>
      </c>
      <c r="L107" s="185">
        <v>0</v>
      </c>
      <c r="M107" s="180">
        <v>0</v>
      </c>
      <c r="N107" s="9">
        <v>0</v>
      </c>
      <c r="O107" s="9">
        <v>0</v>
      </c>
      <c r="P107" s="180">
        <v>0</v>
      </c>
      <c r="Q107" s="180">
        <v>0</v>
      </c>
      <c r="R107" s="210">
        <v>4006</v>
      </c>
      <c r="S107" s="208">
        <v>0.5</v>
      </c>
      <c r="T107" s="50">
        <f t="shared" si="17"/>
        <v>1.5</v>
      </c>
      <c r="U107" s="40"/>
      <c r="V107" s="156">
        <v>277</v>
      </c>
      <c r="W107" s="157">
        <v>0</v>
      </c>
      <c r="X107" s="45">
        <f t="shared" si="28"/>
        <v>1.385</v>
      </c>
      <c r="Y107" s="156">
        <v>254</v>
      </c>
      <c r="Z107" s="45">
        <f t="shared" si="18"/>
        <v>0.36285714285714288</v>
      </c>
      <c r="AA107" s="157">
        <v>0</v>
      </c>
      <c r="AB107" s="157">
        <v>0</v>
      </c>
      <c r="AC107" s="157">
        <v>0</v>
      </c>
      <c r="AD107" s="45">
        <f t="shared" si="19"/>
        <v>0</v>
      </c>
      <c r="AE107" s="157">
        <v>0</v>
      </c>
      <c r="AF107" s="45">
        <f t="shared" si="20"/>
        <v>0</v>
      </c>
      <c r="AG107" s="160">
        <v>96.7</v>
      </c>
      <c r="AH107" s="45">
        <f t="shared" si="21"/>
        <v>0.5</v>
      </c>
      <c r="AI107" s="43">
        <f t="shared" si="22"/>
        <v>2.2478571428571428</v>
      </c>
      <c r="AJ107" s="48">
        <f t="shared" si="23"/>
        <v>1.9697729777726707</v>
      </c>
      <c r="AK107" s="175">
        <f t="shared" si="24"/>
        <v>3.4697729777726707</v>
      </c>
      <c r="AL107" s="176">
        <f t="shared" si="25"/>
        <v>3.5</v>
      </c>
      <c r="AM107" s="176">
        <v>2.5</v>
      </c>
      <c r="AN107" s="240">
        <f t="shared" si="27"/>
        <v>-1</v>
      </c>
    </row>
    <row r="108" spans="1:40" ht="18" customHeight="1" x14ac:dyDescent="0.25">
      <c r="A108" s="5" t="s">
        <v>102</v>
      </c>
      <c r="B108" s="6" t="s">
        <v>8</v>
      </c>
      <c r="C108" s="7" t="s">
        <v>8</v>
      </c>
      <c r="D108" s="7" t="s">
        <v>9</v>
      </c>
      <c r="E108" s="7" t="s">
        <v>10</v>
      </c>
      <c r="F108" s="8"/>
      <c r="G108" s="192" t="s">
        <v>11</v>
      </c>
      <c r="H108" s="193"/>
      <c r="I108" s="124" t="s">
        <v>103</v>
      </c>
      <c r="J108" s="124" t="s">
        <v>104</v>
      </c>
      <c r="K108" s="180">
        <v>1</v>
      </c>
      <c r="L108" s="180">
        <v>0</v>
      </c>
      <c r="M108" s="180">
        <v>0</v>
      </c>
      <c r="N108" s="9">
        <v>0</v>
      </c>
      <c r="O108" s="9">
        <v>0</v>
      </c>
      <c r="P108" s="180">
        <v>0</v>
      </c>
      <c r="Q108" s="180">
        <v>0</v>
      </c>
      <c r="R108" s="210">
        <v>4950</v>
      </c>
      <c r="S108" s="208">
        <v>0.5</v>
      </c>
      <c r="T108" s="50">
        <f t="shared" si="17"/>
        <v>1.5</v>
      </c>
      <c r="U108" s="40"/>
      <c r="V108" s="156">
        <v>381</v>
      </c>
      <c r="W108" s="157">
        <v>0</v>
      </c>
      <c r="X108" s="45">
        <f t="shared" si="28"/>
        <v>1.905</v>
      </c>
      <c r="Y108" s="157">
        <v>307</v>
      </c>
      <c r="Z108" s="45">
        <f t="shared" si="18"/>
        <v>0.43857142857142856</v>
      </c>
      <c r="AA108" s="157">
        <v>0</v>
      </c>
      <c r="AB108" s="157">
        <v>0</v>
      </c>
      <c r="AC108" s="157">
        <v>0</v>
      </c>
      <c r="AD108" s="45">
        <f t="shared" si="19"/>
        <v>0</v>
      </c>
      <c r="AE108" s="157">
        <v>0</v>
      </c>
      <c r="AF108" s="45">
        <f t="shared" si="20"/>
        <v>0</v>
      </c>
      <c r="AG108" s="160">
        <v>92.6</v>
      </c>
      <c r="AH108" s="45">
        <f t="shared" si="21"/>
        <v>0.5</v>
      </c>
      <c r="AI108" s="43">
        <f t="shared" si="22"/>
        <v>2.8435714285714284</v>
      </c>
      <c r="AJ108" s="48">
        <f t="shared" si="23"/>
        <v>2.4917909833215766</v>
      </c>
      <c r="AK108" s="175">
        <f t="shared" si="24"/>
        <v>3.9917909833215766</v>
      </c>
      <c r="AL108" s="176">
        <f t="shared" si="25"/>
        <v>4</v>
      </c>
      <c r="AM108" s="176">
        <v>3.5</v>
      </c>
      <c r="AN108" s="240">
        <f t="shared" si="27"/>
        <v>-0.5</v>
      </c>
    </row>
    <row r="109" spans="1:40" ht="18" customHeight="1" x14ac:dyDescent="0.25">
      <c r="A109" s="5" t="s">
        <v>261</v>
      </c>
      <c r="B109" s="6" t="s">
        <v>8</v>
      </c>
      <c r="C109" s="7" t="s">
        <v>8</v>
      </c>
      <c r="D109" s="7" t="s">
        <v>9</v>
      </c>
      <c r="E109" s="14" t="s">
        <v>42</v>
      </c>
      <c r="F109" s="8"/>
      <c r="G109" s="192" t="s">
        <v>11</v>
      </c>
      <c r="H109" s="193"/>
      <c r="I109" s="124" t="s">
        <v>262</v>
      </c>
      <c r="J109" s="124" t="s">
        <v>263</v>
      </c>
      <c r="K109" s="180">
        <v>1</v>
      </c>
      <c r="L109" s="185">
        <v>0</v>
      </c>
      <c r="M109" s="180">
        <v>1.5</v>
      </c>
      <c r="N109" s="9">
        <v>0</v>
      </c>
      <c r="O109" s="9">
        <v>0</v>
      </c>
      <c r="P109" s="180">
        <v>0</v>
      </c>
      <c r="Q109" s="180">
        <v>0</v>
      </c>
      <c r="R109" s="210">
        <v>7971</v>
      </c>
      <c r="S109" s="208">
        <v>0.5</v>
      </c>
      <c r="T109" s="50">
        <f t="shared" si="17"/>
        <v>3</v>
      </c>
      <c r="U109" s="40"/>
      <c r="V109" s="156">
        <v>689</v>
      </c>
      <c r="W109" s="157">
        <v>0</v>
      </c>
      <c r="X109" s="45">
        <f t="shared" si="28"/>
        <v>3.4449999999999998</v>
      </c>
      <c r="Y109" s="156">
        <v>40</v>
      </c>
      <c r="Z109" s="45">
        <f t="shared" si="18"/>
        <v>5.7142857142857141E-2</v>
      </c>
      <c r="AA109" s="157">
        <v>0</v>
      </c>
      <c r="AB109" s="157">
        <v>0</v>
      </c>
      <c r="AC109" s="157">
        <v>0</v>
      </c>
      <c r="AD109" s="45">
        <f t="shared" si="19"/>
        <v>0</v>
      </c>
      <c r="AE109" s="157">
        <v>0</v>
      </c>
      <c r="AF109" s="45">
        <f t="shared" si="20"/>
        <v>0</v>
      </c>
      <c r="AG109" s="160">
        <v>69.5</v>
      </c>
      <c r="AH109" s="45">
        <f t="shared" si="21"/>
        <v>1</v>
      </c>
      <c r="AI109" s="43">
        <f t="shared" si="22"/>
        <v>4.5021428571428572</v>
      </c>
      <c r="AJ109" s="48">
        <f t="shared" si="23"/>
        <v>3.9451792433750055</v>
      </c>
      <c r="AK109" s="175">
        <f t="shared" si="24"/>
        <v>6.945179243375005</v>
      </c>
      <c r="AL109" s="176">
        <f t="shared" si="25"/>
        <v>7</v>
      </c>
      <c r="AM109" s="176">
        <v>8</v>
      </c>
      <c r="AN109" s="240">
        <f t="shared" si="27"/>
        <v>1</v>
      </c>
    </row>
    <row r="110" spans="1:40" ht="18" customHeight="1" x14ac:dyDescent="0.25">
      <c r="A110" s="5" t="s">
        <v>356</v>
      </c>
      <c r="B110" s="6" t="s">
        <v>8</v>
      </c>
      <c r="C110" s="7" t="s">
        <v>8</v>
      </c>
      <c r="D110" s="7" t="s">
        <v>9</v>
      </c>
      <c r="E110" s="137" t="s">
        <v>29</v>
      </c>
      <c r="F110" s="8"/>
      <c r="G110" s="192" t="s">
        <v>11</v>
      </c>
      <c r="H110" s="194" t="s">
        <v>35</v>
      </c>
      <c r="I110" s="124" t="s">
        <v>357</v>
      </c>
      <c r="J110" s="124" t="s">
        <v>263</v>
      </c>
      <c r="K110" s="180">
        <v>1</v>
      </c>
      <c r="L110" s="9">
        <v>1</v>
      </c>
      <c r="M110" s="180">
        <v>0</v>
      </c>
      <c r="N110" s="9">
        <v>0</v>
      </c>
      <c r="O110" s="9">
        <v>0</v>
      </c>
      <c r="P110" s="180">
        <v>0</v>
      </c>
      <c r="Q110" s="185">
        <v>0.5</v>
      </c>
      <c r="R110" s="210">
        <v>9248</v>
      </c>
      <c r="S110" s="208">
        <v>0.5</v>
      </c>
      <c r="T110" s="50">
        <f t="shared" si="17"/>
        <v>3</v>
      </c>
      <c r="U110" s="40"/>
      <c r="V110" s="156">
        <v>816</v>
      </c>
      <c r="W110" s="157">
        <v>0</v>
      </c>
      <c r="X110" s="45">
        <f t="shared" si="28"/>
        <v>4.08</v>
      </c>
      <c r="Y110" s="156">
        <v>82</v>
      </c>
      <c r="Z110" s="45">
        <f t="shared" si="18"/>
        <v>0.11714285714285715</v>
      </c>
      <c r="AA110" s="157">
        <v>0</v>
      </c>
      <c r="AB110" s="157">
        <v>0</v>
      </c>
      <c r="AC110" s="157">
        <v>0</v>
      </c>
      <c r="AD110" s="45">
        <f t="shared" si="19"/>
        <v>0</v>
      </c>
      <c r="AE110" s="157">
        <v>57</v>
      </c>
      <c r="AF110" s="45">
        <f t="shared" si="20"/>
        <v>0.5</v>
      </c>
      <c r="AG110" s="160">
        <v>74.900000000000006</v>
      </c>
      <c r="AH110" s="45">
        <f t="shared" si="21"/>
        <v>0.75</v>
      </c>
      <c r="AI110" s="43">
        <f t="shared" si="22"/>
        <v>5.4471428571428575</v>
      </c>
      <c r="AJ110" s="48">
        <f t="shared" si="23"/>
        <v>4.7732725543356809</v>
      </c>
      <c r="AK110" s="175">
        <f t="shared" si="24"/>
        <v>7.7732725543356809</v>
      </c>
      <c r="AL110" s="176">
        <f t="shared" si="25"/>
        <v>7.75</v>
      </c>
      <c r="AM110" s="176">
        <v>7.5</v>
      </c>
      <c r="AN110" s="240">
        <f t="shared" si="27"/>
        <v>-0.25</v>
      </c>
    </row>
    <row r="111" spans="1:40" ht="18" customHeight="1" x14ac:dyDescent="0.25">
      <c r="A111" s="5" t="s">
        <v>410</v>
      </c>
      <c r="B111" s="6" t="s">
        <v>8</v>
      </c>
      <c r="C111" s="7" t="s">
        <v>8</v>
      </c>
      <c r="D111" s="7" t="s">
        <v>9</v>
      </c>
      <c r="E111" s="7" t="s">
        <v>10</v>
      </c>
      <c r="F111" s="8"/>
      <c r="G111" s="192" t="s">
        <v>11</v>
      </c>
      <c r="H111" s="193"/>
      <c r="I111" s="124" t="s">
        <v>409</v>
      </c>
      <c r="J111" s="124" t="s">
        <v>263</v>
      </c>
      <c r="K111" s="180">
        <v>1</v>
      </c>
      <c r="L111" s="180">
        <v>0</v>
      </c>
      <c r="M111" s="180">
        <v>0</v>
      </c>
      <c r="N111" s="9">
        <v>0</v>
      </c>
      <c r="O111" s="9">
        <v>0</v>
      </c>
      <c r="P111" s="180">
        <v>0</v>
      </c>
      <c r="Q111" s="180">
        <v>0</v>
      </c>
      <c r="R111" s="210">
        <v>7808</v>
      </c>
      <c r="S111" s="208">
        <v>0.5</v>
      </c>
      <c r="T111" s="50">
        <f t="shared" si="17"/>
        <v>1.5</v>
      </c>
      <c r="U111" s="40"/>
      <c r="V111" s="156">
        <v>638</v>
      </c>
      <c r="W111" s="157">
        <v>0</v>
      </c>
      <c r="X111" s="45">
        <f t="shared" si="28"/>
        <v>3.19</v>
      </c>
      <c r="Y111" s="156">
        <v>295</v>
      </c>
      <c r="Z111" s="45">
        <f t="shared" si="18"/>
        <v>0.42142857142857143</v>
      </c>
      <c r="AA111" s="157">
        <v>0</v>
      </c>
      <c r="AB111" s="157">
        <v>0</v>
      </c>
      <c r="AC111" s="157">
        <v>0</v>
      </c>
      <c r="AD111" s="45">
        <f t="shared" si="19"/>
        <v>0</v>
      </c>
      <c r="AE111" s="157">
        <v>59</v>
      </c>
      <c r="AF111" s="45">
        <f t="shared" si="20"/>
        <v>0.5</v>
      </c>
      <c r="AG111" s="160">
        <v>86.1</v>
      </c>
      <c r="AH111" s="45">
        <f t="shared" si="21"/>
        <v>0.75</v>
      </c>
      <c r="AI111" s="43">
        <f t="shared" si="22"/>
        <v>4.8614285714285712</v>
      </c>
      <c r="AJ111" s="48">
        <f t="shared" si="23"/>
        <v>4.2600174409662523</v>
      </c>
      <c r="AK111" s="175">
        <f t="shared" si="24"/>
        <v>5.7600174409662523</v>
      </c>
      <c r="AL111" s="176">
        <f t="shared" si="25"/>
        <v>5.75</v>
      </c>
      <c r="AM111" s="176">
        <v>5.5</v>
      </c>
      <c r="AN111" s="240">
        <f t="shared" si="27"/>
        <v>-0.25</v>
      </c>
    </row>
    <row r="112" spans="1:40" ht="18" customHeight="1" x14ac:dyDescent="0.25">
      <c r="A112" s="10" t="s">
        <v>417</v>
      </c>
      <c r="B112" s="11" t="s">
        <v>33</v>
      </c>
      <c r="C112" s="12" t="s">
        <v>34</v>
      </c>
      <c r="D112" s="12" t="s">
        <v>9</v>
      </c>
      <c r="E112" s="12" t="s">
        <v>10</v>
      </c>
      <c r="F112" s="13"/>
      <c r="G112" s="191" t="s">
        <v>11</v>
      </c>
      <c r="H112" s="195"/>
      <c r="I112" s="125" t="s">
        <v>415</v>
      </c>
      <c r="J112" s="125" t="s">
        <v>263</v>
      </c>
      <c r="K112" s="186">
        <v>1</v>
      </c>
      <c r="L112" s="186">
        <v>0</v>
      </c>
      <c r="M112" s="186">
        <v>0</v>
      </c>
      <c r="N112" s="186">
        <v>0</v>
      </c>
      <c r="O112" s="186">
        <v>0</v>
      </c>
      <c r="P112" s="186">
        <v>0</v>
      </c>
      <c r="Q112" s="186">
        <v>0</v>
      </c>
      <c r="R112" s="209">
        <v>4047</v>
      </c>
      <c r="S112" s="207">
        <v>0.5</v>
      </c>
      <c r="T112" s="186">
        <f t="shared" si="17"/>
        <v>1.5</v>
      </c>
      <c r="U112" s="40"/>
      <c r="V112" s="197">
        <v>222</v>
      </c>
      <c r="W112" s="197">
        <v>0</v>
      </c>
      <c r="X112" s="45">
        <f t="shared" si="28"/>
        <v>1.1100000000000001</v>
      </c>
      <c r="Y112" s="197">
        <v>111</v>
      </c>
      <c r="Z112" s="45">
        <f t="shared" si="18"/>
        <v>0.15857142857142856</v>
      </c>
      <c r="AA112" s="197">
        <v>12</v>
      </c>
      <c r="AB112" s="197">
        <v>0</v>
      </c>
      <c r="AC112" s="197">
        <v>0</v>
      </c>
      <c r="AD112" s="45">
        <f t="shared" si="19"/>
        <v>0.2</v>
      </c>
      <c r="AE112" s="197">
        <v>0</v>
      </c>
      <c r="AF112" s="45">
        <f t="shared" si="20"/>
        <v>0</v>
      </c>
      <c r="AG112" s="199">
        <v>77.099999999999994</v>
      </c>
      <c r="AH112" s="45">
        <f t="shared" si="21"/>
        <v>0.75</v>
      </c>
      <c r="AI112" s="186">
        <f t="shared" si="22"/>
        <v>2.2185714285714289</v>
      </c>
      <c r="AJ112" s="200">
        <f t="shared" si="23"/>
        <v>1.9441102221041993</v>
      </c>
      <c r="AK112" s="174">
        <f t="shared" si="24"/>
        <v>3.4441102221041993</v>
      </c>
      <c r="AL112" s="174">
        <f t="shared" si="25"/>
        <v>3.5</v>
      </c>
      <c r="AM112" s="174"/>
      <c r="AN112" s="239"/>
    </row>
    <row r="113" spans="1:40" ht="18" customHeight="1" x14ac:dyDescent="0.25">
      <c r="A113" s="10" t="s">
        <v>414</v>
      </c>
      <c r="B113" s="11" t="s">
        <v>33</v>
      </c>
      <c r="C113" s="12" t="s">
        <v>49</v>
      </c>
      <c r="D113" s="12" t="s">
        <v>9</v>
      </c>
      <c r="E113" s="12" t="s">
        <v>10</v>
      </c>
      <c r="F113" s="13"/>
      <c r="G113" s="191" t="s">
        <v>35</v>
      </c>
      <c r="H113" s="195"/>
      <c r="I113" s="125" t="s">
        <v>415</v>
      </c>
      <c r="J113" s="125" t="s">
        <v>263</v>
      </c>
      <c r="K113" s="186">
        <v>1</v>
      </c>
      <c r="L113" s="186">
        <v>0</v>
      </c>
      <c r="M113" s="186">
        <v>0</v>
      </c>
      <c r="N113" s="186">
        <v>0</v>
      </c>
      <c r="O113" s="186">
        <v>2</v>
      </c>
      <c r="P113" s="186">
        <v>0</v>
      </c>
      <c r="Q113" s="186">
        <v>0</v>
      </c>
      <c r="R113" s="209">
        <v>22338</v>
      </c>
      <c r="S113" s="207">
        <v>1</v>
      </c>
      <c r="T113" s="186">
        <f t="shared" si="17"/>
        <v>4</v>
      </c>
      <c r="U113" s="40"/>
      <c r="V113" s="197">
        <v>1264</v>
      </c>
      <c r="W113" s="197">
        <v>367</v>
      </c>
      <c r="X113" s="45">
        <f>((V113-W113)/150)*0.5+(W113/200)*0.5</f>
        <v>3.9075000000000002</v>
      </c>
      <c r="Y113" s="197">
        <v>325</v>
      </c>
      <c r="Z113" s="45">
        <f t="shared" si="18"/>
        <v>0.4642857142857143</v>
      </c>
      <c r="AA113" s="197">
        <v>22</v>
      </c>
      <c r="AB113" s="197">
        <v>9</v>
      </c>
      <c r="AC113" s="197">
        <v>3</v>
      </c>
      <c r="AD113" s="45">
        <f t="shared" si="19"/>
        <v>0.54166666666666674</v>
      </c>
      <c r="AE113" s="197">
        <v>0</v>
      </c>
      <c r="AF113" s="45">
        <f t="shared" si="20"/>
        <v>0</v>
      </c>
      <c r="AG113" s="199">
        <v>83.7</v>
      </c>
      <c r="AH113" s="45">
        <f t="shared" si="21"/>
        <v>0.75</v>
      </c>
      <c r="AI113" s="186">
        <f t="shared" si="22"/>
        <v>5.6634523809523811</v>
      </c>
      <c r="AJ113" s="200">
        <f t="shared" si="23"/>
        <v>4.9628222577893899</v>
      </c>
      <c r="AK113" s="174">
        <f t="shared" si="24"/>
        <v>8.9628222577893908</v>
      </c>
      <c r="AL113" s="174">
        <f t="shared" si="25"/>
        <v>9</v>
      </c>
      <c r="AM113" s="174">
        <v>14</v>
      </c>
      <c r="AN113" s="239">
        <f>AM113-(AL113+AL112+AL114)</f>
        <v>0.25</v>
      </c>
    </row>
    <row r="114" spans="1:40" ht="18" customHeight="1" x14ac:dyDescent="0.25">
      <c r="A114" s="10" t="s">
        <v>416</v>
      </c>
      <c r="B114" s="11" t="s">
        <v>33</v>
      </c>
      <c r="C114" s="12" t="s">
        <v>661</v>
      </c>
      <c r="D114" s="12" t="s">
        <v>9</v>
      </c>
      <c r="E114" s="12" t="s">
        <v>10</v>
      </c>
      <c r="F114" s="13"/>
      <c r="G114" s="191" t="s">
        <v>11</v>
      </c>
      <c r="H114" s="195"/>
      <c r="I114" s="125" t="s">
        <v>415</v>
      </c>
      <c r="J114" s="125" t="s">
        <v>263</v>
      </c>
      <c r="K114" s="186">
        <v>0.25</v>
      </c>
      <c r="L114" s="186">
        <v>0</v>
      </c>
      <c r="M114" s="186">
        <v>0</v>
      </c>
      <c r="N114" s="186">
        <v>0</v>
      </c>
      <c r="O114" s="186">
        <v>0</v>
      </c>
      <c r="P114" s="186">
        <v>0</v>
      </c>
      <c r="Q114" s="186">
        <v>0</v>
      </c>
      <c r="R114" s="209">
        <v>749</v>
      </c>
      <c r="S114" s="207">
        <v>0.5</v>
      </c>
      <c r="T114" s="186">
        <f t="shared" si="17"/>
        <v>0.75</v>
      </c>
      <c r="U114" s="40"/>
      <c r="V114" s="197">
        <v>37</v>
      </c>
      <c r="W114" s="197">
        <v>0</v>
      </c>
      <c r="X114" s="45">
        <f>(V114/49*0.5)</f>
        <v>0.37755102040816324</v>
      </c>
      <c r="Y114" s="197">
        <v>11</v>
      </c>
      <c r="Z114" s="45">
        <f t="shared" si="18"/>
        <v>1.5714285714285715E-2</v>
      </c>
      <c r="AA114" s="197">
        <v>1</v>
      </c>
      <c r="AB114" s="197">
        <v>2</v>
      </c>
      <c r="AC114" s="197">
        <v>0</v>
      </c>
      <c r="AD114" s="45">
        <f t="shared" si="19"/>
        <v>0.05</v>
      </c>
      <c r="AE114" s="197">
        <v>0</v>
      </c>
      <c r="AF114" s="45">
        <f t="shared" si="20"/>
        <v>0</v>
      </c>
      <c r="AG114" s="199"/>
      <c r="AH114" s="45"/>
      <c r="AI114" s="186">
        <f t="shared" si="22"/>
        <v>0.44326530612244897</v>
      </c>
      <c r="AJ114" s="200">
        <f t="shared" si="23"/>
        <v>0.3884286084454347</v>
      </c>
      <c r="AK114" s="174">
        <f t="shared" si="24"/>
        <v>1.1384286084454347</v>
      </c>
      <c r="AL114" s="174">
        <f t="shared" si="25"/>
        <v>1.25</v>
      </c>
      <c r="AM114" s="174"/>
      <c r="AN114" s="239"/>
    </row>
    <row r="115" spans="1:40" ht="18" customHeight="1" x14ac:dyDescent="0.25">
      <c r="A115" s="5" t="s">
        <v>284</v>
      </c>
      <c r="B115" s="6" t="s">
        <v>8</v>
      </c>
      <c r="C115" s="7" t="s">
        <v>8</v>
      </c>
      <c r="D115" s="7" t="s">
        <v>9</v>
      </c>
      <c r="E115" s="7" t="s">
        <v>10</v>
      </c>
      <c r="F115" s="8"/>
      <c r="G115" s="192" t="s">
        <v>11</v>
      </c>
      <c r="H115" s="193"/>
      <c r="I115" s="124" t="s">
        <v>283</v>
      </c>
      <c r="J115" s="124" t="s">
        <v>285</v>
      </c>
      <c r="K115" s="180">
        <v>1</v>
      </c>
      <c r="L115" s="180">
        <v>0</v>
      </c>
      <c r="M115" s="180">
        <v>0</v>
      </c>
      <c r="N115" s="9">
        <v>0</v>
      </c>
      <c r="O115" s="9">
        <v>0</v>
      </c>
      <c r="P115" s="180">
        <v>0</v>
      </c>
      <c r="Q115" s="180">
        <v>0</v>
      </c>
      <c r="R115" s="210">
        <v>4952</v>
      </c>
      <c r="S115" s="208">
        <v>0.5</v>
      </c>
      <c r="T115" s="50">
        <f t="shared" si="17"/>
        <v>1.5</v>
      </c>
      <c r="U115" s="40"/>
      <c r="V115" s="156">
        <v>513</v>
      </c>
      <c r="W115" s="157">
        <v>0</v>
      </c>
      <c r="X115" s="45">
        <f>((V115-W115)/100)*0.5+(W115/200)*0.5</f>
        <v>2.5649999999999999</v>
      </c>
      <c r="Y115" s="157">
        <v>405</v>
      </c>
      <c r="Z115" s="45">
        <f t="shared" si="18"/>
        <v>0.57857142857142863</v>
      </c>
      <c r="AA115" s="157">
        <v>0</v>
      </c>
      <c r="AB115" s="157">
        <v>0</v>
      </c>
      <c r="AC115" s="157">
        <v>0</v>
      </c>
      <c r="AD115" s="45">
        <f t="shared" si="19"/>
        <v>0</v>
      </c>
      <c r="AE115" s="157">
        <v>0</v>
      </c>
      <c r="AF115" s="45">
        <f t="shared" si="20"/>
        <v>0</v>
      </c>
      <c r="AG115" s="160">
        <v>110.2</v>
      </c>
      <c r="AH115" s="45">
        <f t="shared" si="21"/>
        <v>0</v>
      </c>
      <c r="AI115" s="43">
        <f t="shared" si="22"/>
        <v>3.1435714285714287</v>
      </c>
      <c r="AJ115" s="48">
        <f t="shared" si="23"/>
        <v>2.7546777487059178</v>
      </c>
      <c r="AK115" s="175">
        <f t="shared" si="24"/>
        <v>4.2546777487059178</v>
      </c>
      <c r="AL115" s="176">
        <f t="shared" si="25"/>
        <v>4.25</v>
      </c>
      <c r="AM115" s="176">
        <v>4</v>
      </c>
      <c r="AN115" s="240">
        <f t="shared" ref="AN115:AN121" si="29">AM115-AL115</f>
        <v>-0.25</v>
      </c>
    </row>
    <row r="116" spans="1:40" ht="18" customHeight="1" x14ac:dyDescent="0.25">
      <c r="A116" s="5" t="s">
        <v>348</v>
      </c>
      <c r="B116" s="6" t="s">
        <v>8</v>
      </c>
      <c r="C116" s="7" t="s">
        <v>8</v>
      </c>
      <c r="D116" s="7" t="s">
        <v>9</v>
      </c>
      <c r="E116" s="7" t="s">
        <v>10</v>
      </c>
      <c r="F116" s="8"/>
      <c r="G116" s="192" t="s">
        <v>11</v>
      </c>
      <c r="H116" s="193"/>
      <c r="I116" s="124" t="s">
        <v>346</v>
      </c>
      <c r="J116" s="124" t="s">
        <v>285</v>
      </c>
      <c r="K116" s="180">
        <v>1</v>
      </c>
      <c r="L116" s="180">
        <v>0</v>
      </c>
      <c r="M116" s="180">
        <v>0</v>
      </c>
      <c r="N116" s="9">
        <v>0</v>
      </c>
      <c r="O116" s="9">
        <v>0</v>
      </c>
      <c r="P116" s="180">
        <v>0</v>
      </c>
      <c r="Q116" s="180">
        <v>0</v>
      </c>
      <c r="R116" s="210">
        <v>8530</v>
      </c>
      <c r="S116" s="208">
        <v>0.5</v>
      </c>
      <c r="T116" s="50">
        <f t="shared" si="17"/>
        <v>1.5</v>
      </c>
      <c r="U116" s="40"/>
      <c r="V116" s="156">
        <v>657</v>
      </c>
      <c r="W116" s="157">
        <v>0</v>
      </c>
      <c r="X116" s="45">
        <f>((V116-W116)/100)*0.5+(W116/200)*0.5</f>
        <v>3.2850000000000001</v>
      </c>
      <c r="Y116" s="156">
        <v>378</v>
      </c>
      <c r="Z116" s="45">
        <f t="shared" si="18"/>
        <v>0.54</v>
      </c>
      <c r="AA116" s="157">
        <v>0</v>
      </c>
      <c r="AB116" s="157">
        <v>0</v>
      </c>
      <c r="AC116" s="157">
        <v>0</v>
      </c>
      <c r="AD116" s="45">
        <f t="shared" si="19"/>
        <v>0</v>
      </c>
      <c r="AE116" s="157">
        <v>0</v>
      </c>
      <c r="AF116" s="45">
        <f t="shared" si="20"/>
        <v>0</v>
      </c>
      <c r="AG116" s="160">
        <v>101.8</v>
      </c>
      <c r="AH116" s="45">
        <f t="shared" si="21"/>
        <v>0.5</v>
      </c>
      <c r="AI116" s="43">
        <f t="shared" si="22"/>
        <v>4.3250000000000002</v>
      </c>
      <c r="AJ116" s="48">
        <f t="shared" si="23"/>
        <v>3.7899508676242526</v>
      </c>
      <c r="AK116" s="175">
        <f t="shared" si="24"/>
        <v>5.2899508676242526</v>
      </c>
      <c r="AL116" s="176">
        <f t="shared" si="25"/>
        <v>5.25</v>
      </c>
      <c r="AM116" s="176">
        <v>6.5</v>
      </c>
      <c r="AN116" s="240">
        <f t="shared" si="29"/>
        <v>1.25</v>
      </c>
    </row>
    <row r="117" spans="1:40" ht="18" customHeight="1" x14ac:dyDescent="0.25">
      <c r="A117" s="5" t="s">
        <v>367</v>
      </c>
      <c r="B117" s="6" t="s">
        <v>33</v>
      </c>
      <c r="C117" s="7" t="s">
        <v>49</v>
      </c>
      <c r="D117" s="7" t="s">
        <v>9</v>
      </c>
      <c r="E117" s="7" t="s">
        <v>10</v>
      </c>
      <c r="F117" s="8"/>
      <c r="G117" s="192" t="s">
        <v>11</v>
      </c>
      <c r="H117" s="193"/>
      <c r="I117" s="124" t="s">
        <v>365</v>
      </c>
      <c r="J117" s="124" t="s">
        <v>285</v>
      </c>
      <c r="K117" s="180">
        <v>1</v>
      </c>
      <c r="L117" s="180">
        <v>0</v>
      </c>
      <c r="M117" s="180">
        <v>0</v>
      </c>
      <c r="N117" s="9">
        <v>0</v>
      </c>
      <c r="O117" s="9">
        <v>0</v>
      </c>
      <c r="P117" s="180">
        <v>0</v>
      </c>
      <c r="Q117" s="180">
        <v>0</v>
      </c>
      <c r="R117" s="210">
        <v>11300</v>
      </c>
      <c r="S117" s="208">
        <v>1</v>
      </c>
      <c r="T117" s="50">
        <f t="shared" si="17"/>
        <v>2</v>
      </c>
      <c r="U117" s="40"/>
      <c r="V117" s="156">
        <v>1231</v>
      </c>
      <c r="W117" s="157">
        <v>66</v>
      </c>
      <c r="X117" s="45">
        <f>((V117-W117)/150)*0.5+(W117/200)*0.5</f>
        <v>4.0483333333333329</v>
      </c>
      <c r="Y117" s="156">
        <v>1015</v>
      </c>
      <c r="Z117" s="45">
        <f t="shared" si="18"/>
        <v>1.45</v>
      </c>
      <c r="AA117" s="157">
        <v>0</v>
      </c>
      <c r="AB117" s="157">
        <v>0</v>
      </c>
      <c r="AC117" s="157">
        <v>0</v>
      </c>
      <c r="AD117" s="45">
        <f t="shared" si="19"/>
        <v>0</v>
      </c>
      <c r="AE117" s="157">
        <v>0</v>
      </c>
      <c r="AF117" s="45">
        <f t="shared" si="20"/>
        <v>0</v>
      </c>
      <c r="AG117" s="160">
        <v>110.2</v>
      </c>
      <c r="AH117" s="45">
        <f t="shared" si="21"/>
        <v>0</v>
      </c>
      <c r="AI117" s="43">
        <f t="shared" si="22"/>
        <v>5.4983333333333331</v>
      </c>
      <c r="AJ117" s="48">
        <f t="shared" si="23"/>
        <v>4.8181302166830084</v>
      </c>
      <c r="AK117" s="175">
        <f t="shared" si="24"/>
        <v>6.8181302166830084</v>
      </c>
      <c r="AL117" s="176">
        <f t="shared" si="25"/>
        <v>6.75</v>
      </c>
      <c r="AM117" s="176">
        <v>8.5</v>
      </c>
      <c r="AN117" s="240">
        <f t="shared" si="29"/>
        <v>1.75</v>
      </c>
    </row>
    <row r="118" spans="1:40" ht="18" customHeight="1" x14ac:dyDescent="0.25">
      <c r="A118" s="5" t="s">
        <v>572</v>
      </c>
      <c r="B118" s="6" t="s">
        <v>33</v>
      </c>
      <c r="C118" s="7" t="s">
        <v>34</v>
      </c>
      <c r="D118" s="7" t="s">
        <v>9</v>
      </c>
      <c r="E118" s="7" t="s">
        <v>10</v>
      </c>
      <c r="F118" s="8"/>
      <c r="G118" s="192" t="s">
        <v>35</v>
      </c>
      <c r="H118" s="193"/>
      <c r="I118" s="124" t="s">
        <v>573</v>
      </c>
      <c r="J118" s="124" t="s">
        <v>285</v>
      </c>
      <c r="K118" s="180">
        <v>1</v>
      </c>
      <c r="L118" s="180">
        <v>0</v>
      </c>
      <c r="M118" s="180">
        <v>0</v>
      </c>
      <c r="N118" s="9">
        <v>0</v>
      </c>
      <c r="O118" s="9">
        <v>2</v>
      </c>
      <c r="P118" s="180">
        <v>0</v>
      </c>
      <c r="Q118" s="180">
        <v>0</v>
      </c>
      <c r="R118" s="210">
        <v>7350</v>
      </c>
      <c r="S118" s="208">
        <v>0.5</v>
      </c>
      <c r="T118" s="50">
        <f t="shared" si="17"/>
        <v>3.5</v>
      </c>
      <c r="U118" s="40"/>
      <c r="V118" s="156">
        <v>251</v>
      </c>
      <c r="W118" s="157">
        <v>0</v>
      </c>
      <c r="X118" s="45">
        <f>((V118-W118)/100)*0.5+(W118/200)*0.5</f>
        <v>1.2549999999999999</v>
      </c>
      <c r="Y118" s="156">
        <v>208</v>
      </c>
      <c r="Z118" s="45">
        <f t="shared" si="18"/>
        <v>0.29714285714285715</v>
      </c>
      <c r="AA118" s="157">
        <v>1</v>
      </c>
      <c r="AB118" s="157">
        <v>7</v>
      </c>
      <c r="AC118" s="157">
        <v>10</v>
      </c>
      <c r="AD118" s="45">
        <f t="shared" si="19"/>
        <v>0.21666666666666667</v>
      </c>
      <c r="AE118" s="157">
        <v>0</v>
      </c>
      <c r="AF118" s="45">
        <f t="shared" si="20"/>
        <v>0</v>
      </c>
      <c r="AG118" s="160">
        <v>86.8</v>
      </c>
      <c r="AH118" s="45">
        <f t="shared" si="21"/>
        <v>0.75</v>
      </c>
      <c r="AI118" s="43">
        <f t="shared" si="22"/>
        <v>2.5188095238095238</v>
      </c>
      <c r="AJ118" s="48">
        <f t="shared" si="23"/>
        <v>2.2072056277785279</v>
      </c>
      <c r="AK118" s="175">
        <f t="shared" si="24"/>
        <v>5.7072056277785279</v>
      </c>
      <c r="AL118" s="176">
        <f t="shared" si="25"/>
        <v>5.75</v>
      </c>
      <c r="AM118" s="176">
        <v>6.5</v>
      </c>
      <c r="AN118" s="240">
        <f t="shared" si="29"/>
        <v>0.75</v>
      </c>
    </row>
    <row r="119" spans="1:40" ht="18" customHeight="1" x14ac:dyDescent="0.25">
      <c r="A119" s="5" t="s">
        <v>387</v>
      </c>
      <c r="B119" s="6" t="s">
        <v>8</v>
      </c>
      <c r="C119" s="7" t="s">
        <v>8</v>
      </c>
      <c r="D119" s="7" t="s">
        <v>9</v>
      </c>
      <c r="E119" s="7" t="s">
        <v>10</v>
      </c>
      <c r="F119" s="8"/>
      <c r="G119" s="192" t="s">
        <v>11</v>
      </c>
      <c r="H119" s="193"/>
      <c r="I119" s="124" t="s">
        <v>388</v>
      </c>
      <c r="J119" s="124" t="s">
        <v>389</v>
      </c>
      <c r="K119" s="180">
        <v>1</v>
      </c>
      <c r="L119" s="185">
        <v>0</v>
      </c>
      <c r="M119" s="180">
        <v>0</v>
      </c>
      <c r="N119" s="9">
        <v>0</v>
      </c>
      <c r="O119" s="9">
        <v>0</v>
      </c>
      <c r="P119" s="180">
        <v>0</v>
      </c>
      <c r="Q119" s="180">
        <v>0</v>
      </c>
      <c r="R119" s="210">
        <v>5791</v>
      </c>
      <c r="S119" s="208">
        <v>0.5</v>
      </c>
      <c r="T119" s="50">
        <f t="shared" si="17"/>
        <v>1.5</v>
      </c>
      <c r="U119" s="40"/>
      <c r="V119" s="156">
        <v>481</v>
      </c>
      <c r="W119" s="157">
        <v>0</v>
      </c>
      <c r="X119" s="45">
        <f>((V119-W119)/100)*0.5+(W119/200)*0.5</f>
        <v>2.4049999999999998</v>
      </c>
      <c r="Y119" s="156">
        <v>422</v>
      </c>
      <c r="Z119" s="45">
        <f t="shared" si="18"/>
        <v>0.60285714285714287</v>
      </c>
      <c r="AA119" s="157">
        <v>0</v>
      </c>
      <c r="AB119" s="157">
        <v>0</v>
      </c>
      <c r="AC119" s="157">
        <v>0</v>
      </c>
      <c r="AD119" s="45">
        <f t="shared" si="19"/>
        <v>0</v>
      </c>
      <c r="AE119" s="157">
        <v>52</v>
      </c>
      <c r="AF119" s="45">
        <f t="shared" si="20"/>
        <v>0.5</v>
      </c>
      <c r="AG119" s="160">
        <v>96.5</v>
      </c>
      <c r="AH119" s="45">
        <f t="shared" si="21"/>
        <v>0.5</v>
      </c>
      <c r="AI119" s="43">
        <f t="shared" si="22"/>
        <v>4.0078571428571426</v>
      </c>
      <c r="AJ119" s="48">
        <f t="shared" si="23"/>
        <v>3.5120420013608054</v>
      </c>
      <c r="AK119" s="175">
        <f t="shared" si="24"/>
        <v>5.0120420013608058</v>
      </c>
      <c r="AL119" s="176">
        <f t="shared" si="25"/>
        <v>5</v>
      </c>
      <c r="AM119" s="176">
        <v>5</v>
      </c>
      <c r="AN119" s="240">
        <f t="shared" si="29"/>
        <v>0</v>
      </c>
    </row>
    <row r="120" spans="1:40" ht="18" customHeight="1" x14ac:dyDescent="0.25">
      <c r="A120" s="5" t="s">
        <v>525</v>
      </c>
      <c r="B120" s="6" t="s">
        <v>8</v>
      </c>
      <c r="C120" s="7" t="s">
        <v>8</v>
      </c>
      <c r="D120" s="7" t="s">
        <v>9</v>
      </c>
      <c r="E120" s="7" t="s">
        <v>10</v>
      </c>
      <c r="F120" s="8"/>
      <c r="G120" s="192" t="s">
        <v>11</v>
      </c>
      <c r="H120" s="193"/>
      <c r="I120" s="124" t="s">
        <v>526</v>
      </c>
      <c r="J120" s="124" t="s">
        <v>527</v>
      </c>
      <c r="K120" s="180">
        <v>1</v>
      </c>
      <c r="L120" s="180">
        <v>0</v>
      </c>
      <c r="M120" s="180">
        <v>0</v>
      </c>
      <c r="N120" s="9">
        <v>0</v>
      </c>
      <c r="O120" s="9">
        <v>0</v>
      </c>
      <c r="P120" s="180">
        <v>0</v>
      </c>
      <c r="Q120" s="180">
        <v>0</v>
      </c>
      <c r="R120" s="210">
        <v>4601</v>
      </c>
      <c r="S120" s="208">
        <v>0.5</v>
      </c>
      <c r="T120" s="50">
        <f t="shared" si="17"/>
        <v>1.5</v>
      </c>
      <c r="U120" s="40"/>
      <c r="V120" s="156">
        <v>406</v>
      </c>
      <c r="W120" s="157">
        <v>0</v>
      </c>
      <c r="X120" s="45">
        <f>((V120-W120)/100)*0.5+(W120/200)*0.5</f>
        <v>2.0299999999999998</v>
      </c>
      <c r="Y120" s="157">
        <v>336</v>
      </c>
      <c r="Z120" s="45">
        <f t="shared" si="18"/>
        <v>0.48</v>
      </c>
      <c r="AA120" s="157">
        <v>0</v>
      </c>
      <c r="AB120" s="157">
        <v>0</v>
      </c>
      <c r="AC120" s="157">
        <v>0</v>
      </c>
      <c r="AD120" s="45">
        <f t="shared" si="19"/>
        <v>0</v>
      </c>
      <c r="AE120" s="157">
        <v>0</v>
      </c>
      <c r="AF120" s="45">
        <f t="shared" si="20"/>
        <v>0</v>
      </c>
      <c r="AG120" s="160">
        <v>101.8</v>
      </c>
      <c r="AH120" s="45">
        <f t="shared" si="21"/>
        <v>0.5</v>
      </c>
      <c r="AI120" s="43">
        <f t="shared" si="22"/>
        <v>3.01</v>
      </c>
      <c r="AJ120" s="48">
        <f t="shared" si="23"/>
        <v>2.6376305460228897</v>
      </c>
      <c r="AK120" s="175">
        <f t="shared" si="24"/>
        <v>4.1376305460228897</v>
      </c>
      <c r="AL120" s="176">
        <f t="shared" si="25"/>
        <v>4.25</v>
      </c>
      <c r="AM120" s="176">
        <v>3.5</v>
      </c>
      <c r="AN120" s="240">
        <f t="shared" si="29"/>
        <v>-0.75</v>
      </c>
    </row>
    <row r="121" spans="1:40" ht="18" customHeight="1" x14ac:dyDescent="0.25">
      <c r="A121" s="5" t="s">
        <v>202</v>
      </c>
      <c r="B121" s="6" t="s">
        <v>8</v>
      </c>
      <c r="C121" s="7" t="s">
        <v>8</v>
      </c>
      <c r="D121" s="7" t="s">
        <v>9</v>
      </c>
      <c r="E121" s="137" t="s">
        <v>29</v>
      </c>
      <c r="F121" s="8"/>
      <c r="G121" s="192" t="s">
        <v>11</v>
      </c>
      <c r="H121" s="193"/>
      <c r="I121" s="124" t="s">
        <v>203</v>
      </c>
      <c r="J121" s="124" t="s">
        <v>204</v>
      </c>
      <c r="K121" s="180">
        <v>1</v>
      </c>
      <c r="L121" s="9">
        <v>1</v>
      </c>
      <c r="M121" s="180">
        <v>0</v>
      </c>
      <c r="N121" s="9">
        <v>0</v>
      </c>
      <c r="O121" s="9">
        <v>0</v>
      </c>
      <c r="P121" s="180">
        <v>0</v>
      </c>
      <c r="Q121" s="180">
        <v>0</v>
      </c>
      <c r="R121" s="210">
        <v>6280</v>
      </c>
      <c r="S121" s="208">
        <v>0.5</v>
      </c>
      <c r="T121" s="50">
        <f t="shared" si="17"/>
        <v>2.5</v>
      </c>
      <c r="U121" s="40"/>
      <c r="V121" s="156">
        <v>368</v>
      </c>
      <c r="W121" s="157">
        <v>0</v>
      </c>
      <c r="X121" s="45">
        <f>((V121-W121)/100)*0.5+(W121/200)*0.5</f>
        <v>1.84</v>
      </c>
      <c r="Y121" s="156">
        <v>328</v>
      </c>
      <c r="Z121" s="45">
        <f t="shared" si="18"/>
        <v>0.46857142857142858</v>
      </c>
      <c r="AA121" s="157">
        <v>0</v>
      </c>
      <c r="AB121" s="157">
        <v>0</v>
      </c>
      <c r="AC121" s="157">
        <v>0</v>
      </c>
      <c r="AD121" s="45">
        <f t="shared" si="19"/>
        <v>0</v>
      </c>
      <c r="AE121" s="157">
        <v>51</v>
      </c>
      <c r="AF121" s="45">
        <f t="shared" si="20"/>
        <v>0.5</v>
      </c>
      <c r="AG121" s="160">
        <v>83.2</v>
      </c>
      <c r="AH121" s="45">
        <f t="shared" si="21"/>
        <v>0.75</v>
      </c>
      <c r="AI121" s="43">
        <f t="shared" si="22"/>
        <v>3.5585714285714287</v>
      </c>
      <c r="AJ121" s="48">
        <f t="shared" si="23"/>
        <v>3.1183377741542566</v>
      </c>
      <c r="AK121" s="175">
        <f t="shared" si="24"/>
        <v>5.6183377741542566</v>
      </c>
      <c r="AL121" s="176">
        <f t="shared" si="25"/>
        <v>5.5</v>
      </c>
      <c r="AM121" s="176">
        <v>5.5</v>
      </c>
      <c r="AN121" s="240">
        <f t="shared" si="29"/>
        <v>0</v>
      </c>
    </row>
    <row r="122" spans="1:40" ht="18" customHeight="1" x14ac:dyDescent="0.25">
      <c r="A122" s="10" t="s">
        <v>150</v>
      </c>
      <c r="B122" s="11" t="s">
        <v>33</v>
      </c>
      <c r="C122" s="12" t="s">
        <v>109</v>
      </c>
      <c r="D122" s="12" t="s">
        <v>9</v>
      </c>
      <c r="E122" s="12" t="s">
        <v>10</v>
      </c>
      <c r="F122" s="13"/>
      <c r="G122" s="191" t="s">
        <v>35</v>
      </c>
      <c r="H122" s="195"/>
      <c r="I122" s="125" t="s">
        <v>151</v>
      </c>
      <c r="J122" s="125" t="s">
        <v>152</v>
      </c>
      <c r="K122" s="186">
        <v>1</v>
      </c>
      <c r="L122" s="186">
        <v>0</v>
      </c>
      <c r="M122" s="186">
        <v>0</v>
      </c>
      <c r="N122" s="186">
        <v>0</v>
      </c>
      <c r="O122" s="186">
        <v>2</v>
      </c>
      <c r="P122" s="186">
        <v>0</v>
      </c>
      <c r="Q122" s="186">
        <v>0</v>
      </c>
      <c r="R122" s="209">
        <f>7586+4208</f>
        <v>11794</v>
      </c>
      <c r="S122" s="207">
        <v>1</v>
      </c>
      <c r="T122" s="186">
        <f t="shared" si="17"/>
        <v>4</v>
      </c>
      <c r="U122" s="40"/>
      <c r="V122" s="197">
        <v>510</v>
      </c>
      <c r="W122" s="197">
        <v>0</v>
      </c>
      <c r="X122" s="45">
        <f>((V122-W122)/150)*0.5+(W122/200)*0.5</f>
        <v>1.7</v>
      </c>
      <c r="Y122" s="197">
        <v>478</v>
      </c>
      <c r="Z122" s="45">
        <f t="shared" si="18"/>
        <v>0.68285714285714283</v>
      </c>
      <c r="AA122" s="197">
        <v>16</v>
      </c>
      <c r="AB122" s="197">
        <v>20</v>
      </c>
      <c r="AC122" s="197">
        <v>0</v>
      </c>
      <c r="AD122" s="45">
        <f t="shared" si="19"/>
        <v>0.6</v>
      </c>
      <c r="AE122" s="197">
        <v>0</v>
      </c>
      <c r="AF122" s="45">
        <f t="shared" si="20"/>
        <v>0</v>
      </c>
      <c r="AG122" s="199">
        <v>97.8</v>
      </c>
      <c r="AH122" s="45">
        <f t="shared" si="21"/>
        <v>0.5</v>
      </c>
      <c r="AI122" s="186">
        <f t="shared" si="22"/>
        <v>3.4828571428571427</v>
      </c>
      <c r="AJ122" s="200">
        <f t="shared" si="23"/>
        <v>3.0519901619382086</v>
      </c>
      <c r="AK122" s="174">
        <f t="shared" si="24"/>
        <v>7.0519901619382086</v>
      </c>
      <c r="AL122" s="174">
        <f t="shared" si="25"/>
        <v>7</v>
      </c>
      <c r="AM122" s="174">
        <v>10.5</v>
      </c>
      <c r="AN122" s="239">
        <f>AM122-(AL122+AL123)</f>
        <v>0.5</v>
      </c>
    </row>
    <row r="123" spans="1:40" ht="18" customHeight="1" x14ac:dyDescent="0.25">
      <c r="A123" s="10" t="s">
        <v>153</v>
      </c>
      <c r="B123" s="11" t="s">
        <v>33</v>
      </c>
      <c r="C123" s="12" t="s">
        <v>630</v>
      </c>
      <c r="D123" s="12" t="s">
        <v>9</v>
      </c>
      <c r="E123" s="12" t="s">
        <v>10</v>
      </c>
      <c r="F123" s="13"/>
      <c r="G123" s="191" t="s">
        <v>11</v>
      </c>
      <c r="H123" s="195"/>
      <c r="I123" s="125" t="s">
        <v>151</v>
      </c>
      <c r="J123" s="125" t="s">
        <v>152</v>
      </c>
      <c r="K123" s="186">
        <v>1</v>
      </c>
      <c r="L123" s="186">
        <v>0</v>
      </c>
      <c r="M123" s="186">
        <v>0</v>
      </c>
      <c r="N123" s="186">
        <v>0</v>
      </c>
      <c r="O123" s="186">
        <v>0</v>
      </c>
      <c r="P123" s="186">
        <v>0</v>
      </c>
      <c r="Q123" s="186">
        <v>0</v>
      </c>
      <c r="R123" s="209">
        <v>0</v>
      </c>
      <c r="S123" s="207">
        <v>0</v>
      </c>
      <c r="T123" s="186">
        <f t="shared" si="17"/>
        <v>1</v>
      </c>
      <c r="U123" s="40"/>
      <c r="V123" s="197">
        <v>310</v>
      </c>
      <c r="W123" s="197">
        <v>0</v>
      </c>
      <c r="X123" s="45">
        <f t="shared" ref="X123:X132" si="30">((V123-W123)/100)*0.5+(W123/200)*0.5</f>
        <v>1.55</v>
      </c>
      <c r="Y123" s="197">
        <v>0</v>
      </c>
      <c r="Z123" s="45">
        <f t="shared" si="18"/>
        <v>0</v>
      </c>
      <c r="AA123" s="197">
        <v>0</v>
      </c>
      <c r="AB123" s="197">
        <v>0</v>
      </c>
      <c r="AC123" s="197">
        <v>0</v>
      </c>
      <c r="AD123" s="45">
        <f t="shared" si="19"/>
        <v>0</v>
      </c>
      <c r="AE123" s="197">
        <v>0</v>
      </c>
      <c r="AF123" s="45">
        <f t="shared" si="20"/>
        <v>0</v>
      </c>
      <c r="AG123" s="199">
        <v>74.400000000000006</v>
      </c>
      <c r="AH123" s="45">
        <f t="shared" si="21"/>
        <v>0.75</v>
      </c>
      <c r="AI123" s="186">
        <f t="shared" si="22"/>
        <v>2.2999999999999998</v>
      </c>
      <c r="AJ123" s="200">
        <f t="shared" si="23"/>
        <v>2.015465201279949</v>
      </c>
      <c r="AK123" s="174">
        <f t="shared" si="24"/>
        <v>3.015465201279949</v>
      </c>
      <c r="AL123" s="174">
        <f t="shared" si="25"/>
        <v>3</v>
      </c>
      <c r="AM123" s="174"/>
      <c r="AN123" s="239"/>
    </row>
    <row r="124" spans="1:40" ht="18" customHeight="1" x14ac:dyDescent="0.25">
      <c r="A124" s="5" t="s">
        <v>384</v>
      </c>
      <c r="B124" s="6" t="s">
        <v>8</v>
      </c>
      <c r="C124" s="7" t="s">
        <v>8</v>
      </c>
      <c r="D124" s="7" t="s">
        <v>9</v>
      </c>
      <c r="E124" s="137" t="s">
        <v>29</v>
      </c>
      <c r="F124" s="8"/>
      <c r="G124" s="192" t="s">
        <v>11</v>
      </c>
      <c r="H124" s="193"/>
      <c r="I124" s="124" t="s">
        <v>381</v>
      </c>
      <c r="J124" s="124" t="s">
        <v>152</v>
      </c>
      <c r="K124" s="180">
        <v>1</v>
      </c>
      <c r="L124" s="9">
        <v>1</v>
      </c>
      <c r="M124" s="180">
        <v>0</v>
      </c>
      <c r="N124" s="9">
        <v>0</v>
      </c>
      <c r="O124" s="9">
        <v>0</v>
      </c>
      <c r="P124" s="180">
        <v>0</v>
      </c>
      <c r="Q124" s="180">
        <v>0</v>
      </c>
      <c r="R124" s="210">
        <v>8184</v>
      </c>
      <c r="S124" s="208">
        <v>0.5</v>
      </c>
      <c r="T124" s="50">
        <f t="shared" si="17"/>
        <v>2.5</v>
      </c>
      <c r="U124" s="40"/>
      <c r="V124" s="156">
        <v>585</v>
      </c>
      <c r="W124" s="157">
        <v>0</v>
      </c>
      <c r="X124" s="45">
        <f t="shared" si="30"/>
        <v>2.9249999999999998</v>
      </c>
      <c r="Y124" s="156">
        <v>381</v>
      </c>
      <c r="Z124" s="45">
        <f t="shared" si="18"/>
        <v>0.54428571428571426</v>
      </c>
      <c r="AA124" s="157">
        <v>0</v>
      </c>
      <c r="AB124" s="157">
        <v>0</v>
      </c>
      <c r="AC124" s="157">
        <v>0</v>
      </c>
      <c r="AD124" s="45">
        <f t="shared" si="19"/>
        <v>0</v>
      </c>
      <c r="AE124" s="157">
        <v>47</v>
      </c>
      <c r="AF124" s="45">
        <f t="shared" si="20"/>
        <v>0.5</v>
      </c>
      <c r="AG124" s="160">
        <v>83.4</v>
      </c>
      <c r="AH124" s="45">
        <f t="shared" si="21"/>
        <v>0.75</v>
      </c>
      <c r="AI124" s="43">
        <f t="shared" si="22"/>
        <v>4.7192857142857143</v>
      </c>
      <c r="AJ124" s="48">
        <f t="shared" si="23"/>
        <v>4.1354591878436722</v>
      </c>
      <c r="AK124" s="175">
        <f t="shared" si="24"/>
        <v>6.6354591878436722</v>
      </c>
      <c r="AL124" s="176">
        <f t="shared" si="25"/>
        <v>6.75</v>
      </c>
      <c r="AM124" s="176">
        <v>6</v>
      </c>
      <c r="AN124" s="240">
        <f t="shared" ref="AN124:AN132" si="31">AM124-AL124</f>
        <v>-0.75</v>
      </c>
    </row>
    <row r="125" spans="1:40" ht="18" customHeight="1" x14ac:dyDescent="0.25">
      <c r="A125" s="5" t="s">
        <v>7</v>
      </c>
      <c r="B125" s="6" t="s">
        <v>8</v>
      </c>
      <c r="C125" s="7" t="s">
        <v>8</v>
      </c>
      <c r="D125" s="7" t="s">
        <v>9</v>
      </c>
      <c r="E125" s="7" t="s">
        <v>10</v>
      </c>
      <c r="F125" s="8"/>
      <c r="G125" s="192" t="s">
        <v>11</v>
      </c>
      <c r="H125" s="193"/>
      <c r="I125" s="124" t="s">
        <v>12</v>
      </c>
      <c r="J125" s="124" t="s">
        <v>13</v>
      </c>
      <c r="K125" s="180">
        <v>1</v>
      </c>
      <c r="L125" s="180">
        <v>0</v>
      </c>
      <c r="M125" s="180">
        <v>0</v>
      </c>
      <c r="N125" s="9">
        <v>0</v>
      </c>
      <c r="O125" s="9">
        <v>0</v>
      </c>
      <c r="P125" s="180">
        <v>0</v>
      </c>
      <c r="Q125" s="180">
        <v>0</v>
      </c>
      <c r="R125" s="210">
        <v>8831</v>
      </c>
      <c r="S125" s="208">
        <v>0.5</v>
      </c>
      <c r="T125" s="50">
        <f t="shared" si="17"/>
        <v>1.5</v>
      </c>
      <c r="U125" s="40"/>
      <c r="V125" s="157">
        <v>893</v>
      </c>
      <c r="W125" s="157">
        <v>0</v>
      </c>
      <c r="X125" s="45">
        <f t="shared" si="30"/>
        <v>4.4649999999999999</v>
      </c>
      <c r="Y125" s="157">
        <v>757</v>
      </c>
      <c r="Z125" s="45">
        <f t="shared" si="18"/>
        <v>1.0814285714285714</v>
      </c>
      <c r="AA125" s="157">
        <v>0</v>
      </c>
      <c r="AB125" s="157">
        <v>0</v>
      </c>
      <c r="AC125" s="157">
        <v>0</v>
      </c>
      <c r="AD125" s="45">
        <f t="shared" si="19"/>
        <v>0</v>
      </c>
      <c r="AE125" s="157">
        <v>0</v>
      </c>
      <c r="AF125" s="45">
        <f t="shared" si="20"/>
        <v>0</v>
      </c>
      <c r="AG125" s="160">
        <v>107.9</v>
      </c>
      <c r="AH125" s="45">
        <f t="shared" si="21"/>
        <v>0.5</v>
      </c>
      <c r="AI125" s="43">
        <f t="shared" si="22"/>
        <v>6.0464285714285708</v>
      </c>
      <c r="AJ125" s="48">
        <f t="shared" si="23"/>
        <v>5.2984201642343995</v>
      </c>
      <c r="AK125" s="175">
        <f t="shared" si="24"/>
        <v>6.7984201642343995</v>
      </c>
      <c r="AL125" s="176">
        <f t="shared" si="25"/>
        <v>6.75</v>
      </c>
      <c r="AM125" s="176">
        <v>6.5</v>
      </c>
      <c r="AN125" s="240">
        <f t="shared" si="31"/>
        <v>-0.25</v>
      </c>
    </row>
    <row r="126" spans="1:40" ht="18" customHeight="1" x14ac:dyDescent="0.25">
      <c r="A126" s="5" t="s">
        <v>54</v>
      </c>
      <c r="B126" s="6" t="s">
        <v>8</v>
      </c>
      <c r="C126" s="7" t="s">
        <v>8</v>
      </c>
      <c r="D126" s="7" t="s">
        <v>9</v>
      </c>
      <c r="E126" s="137" t="s">
        <v>29</v>
      </c>
      <c r="F126" s="8"/>
      <c r="G126" s="192" t="s">
        <v>11</v>
      </c>
      <c r="H126" s="193"/>
      <c r="I126" s="124" t="s">
        <v>55</v>
      </c>
      <c r="J126" s="124" t="s">
        <v>56</v>
      </c>
      <c r="K126" s="180">
        <v>1</v>
      </c>
      <c r="L126" s="9">
        <v>1</v>
      </c>
      <c r="M126" s="180">
        <v>0</v>
      </c>
      <c r="N126" s="9">
        <v>0</v>
      </c>
      <c r="O126" s="9">
        <v>0</v>
      </c>
      <c r="P126" s="180">
        <v>0</v>
      </c>
      <c r="Q126" s="180">
        <v>0</v>
      </c>
      <c r="R126" s="210">
        <v>3608</v>
      </c>
      <c r="S126" s="208">
        <v>0.5</v>
      </c>
      <c r="T126" s="50">
        <f t="shared" si="17"/>
        <v>2.5</v>
      </c>
      <c r="U126" s="40"/>
      <c r="V126" s="156">
        <v>526</v>
      </c>
      <c r="W126" s="157">
        <v>0</v>
      </c>
      <c r="X126" s="45">
        <f t="shared" si="30"/>
        <v>2.63</v>
      </c>
      <c r="Y126" s="157">
        <v>406</v>
      </c>
      <c r="Z126" s="45">
        <f t="shared" si="18"/>
        <v>0.57999999999999996</v>
      </c>
      <c r="AA126" s="157">
        <v>0</v>
      </c>
      <c r="AB126" s="157">
        <v>0</v>
      </c>
      <c r="AC126" s="157">
        <v>0</v>
      </c>
      <c r="AD126" s="45">
        <f t="shared" si="19"/>
        <v>0</v>
      </c>
      <c r="AE126" s="157">
        <v>30</v>
      </c>
      <c r="AF126" s="45">
        <f t="shared" si="20"/>
        <v>0.25</v>
      </c>
      <c r="AG126" s="160">
        <v>88.6</v>
      </c>
      <c r="AH126" s="45">
        <f t="shared" si="21"/>
        <v>0.75</v>
      </c>
      <c r="AI126" s="43">
        <f t="shared" si="22"/>
        <v>4.21</v>
      </c>
      <c r="AJ126" s="48">
        <f t="shared" si="23"/>
        <v>3.6891776075602545</v>
      </c>
      <c r="AK126" s="175">
        <f t="shared" si="24"/>
        <v>6.1891776075602545</v>
      </c>
      <c r="AL126" s="176">
        <f t="shared" si="25"/>
        <v>6.25</v>
      </c>
      <c r="AM126" s="176">
        <v>5.5</v>
      </c>
      <c r="AN126" s="240">
        <f t="shared" si="31"/>
        <v>-0.75</v>
      </c>
    </row>
    <row r="127" spans="1:40" ht="18" customHeight="1" x14ac:dyDescent="0.25">
      <c r="A127" s="5" t="s">
        <v>272</v>
      </c>
      <c r="B127" s="6" t="s">
        <v>8</v>
      </c>
      <c r="C127" s="7" t="s">
        <v>8</v>
      </c>
      <c r="D127" s="7" t="s">
        <v>9</v>
      </c>
      <c r="E127" s="7" t="s">
        <v>10</v>
      </c>
      <c r="F127" s="8"/>
      <c r="G127" s="192" t="s">
        <v>11</v>
      </c>
      <c r="H127" s="193"/>
      <c r="I127" s="124" t="s">
        <v>273</v>
      </c>
      <c r="J127" s="124" t="s">
        <v>274</v>
      </c>
      <c r="K127" s="180">
        <v>1</v>
      </c>
      <c r="L127" s="180">
        <v>0</v>
      </c>
      <c r="M127" s="180">
        <v>0</v>
      </c>
      <c r="N127" s="9">
        <v>0</v>
      </c>
      <c r="O127" s="9">
        <v>0</v>
      </c>
      <c r="P127" s="180">
        <v>0</v>
      </c>
      <c r="Q127" s="180">
        <v>0</v>
      </c>
      <c r="R127" s="210">
        <v>3074</v>
      </c>
      <c r="S127" s="208">
        <v>0.5</v>
      </c>
      <c r="T127" s="50">
        <f t="shared" si="17"/>
        <v>1.5</v>
      </c>
      <c r="U127" s="40"/>
      <c r="V127" s="156">
        <v>468</v>
      </c>
      <c r="W127" s="157">
        <v>0</v>
      </c>
      <c r="X127" s="45">
        <f t="shared" si="30"/>
        <v>2.34</v>
      </c>
      <c r="Y127" s="156">
        <v>396</v>
      </c>
      <c r="Z127" s="45">
        <f t="shared" si="18"/>
        <v>0.56571428571428573</v>
      </c>
      <c r="AA127" s="157">
        <v>0</v>
      </c>
      <c r="AB127" s="157">
        <v>0</v>
      </c>
      <c r="AC127" s="157">
        <v>0</v>
      </c>
      <c r="AD127" s="45">
        <f t="shared" si="19"/>
        <v>0</v>
      </c>
      <c r="AE127" s="157">
        <v>51</v>
      </c>
      <c r="AF127" s="45">
        <f t="shared" si="20"/>
        <v>0.5</v>
      </c>
      <c r="AG127" s="160">
        <v>91</v>
      </c>
      <c r="AH127" s="45">
        <f t="shared" si="21"/>
        <v>0.5</v>
      </c>
      <c r="AI127" s="43">
        <f t="shared" si="22"/>
        <v>3.9057142857142857</v>
      </c>
      <c r="AJ127" s="48">
        <f t="shared" si="23"/>
        <v>3.4225353169561368</v>
      </c>
      <c r="AK127" s="175">
        <f t="shared" si="24"/>
        <v>4.9225353169561368</v>
      </c>
      <c r="AL127" s="176">
        <f t="shared" si="25"/>
        <v>5</v>
      </c>
      <c r="AM127" s="176">
        <v>4.5</v>
      </c>
      <c r="AN127" s="240">
        <f t="shared" si="31"/>
        <v>-0.5</v>
      </c>
    </row>
    <row r="128" spans="1:40" ht="18" customHeight="1" x14ac:dyDescent="0.25">
      <c r="A128" s="5" t="s">
        <v>323</v>
      </c>
      <c r="B128" s="6" t="s">
        <v>8</v>
      </c>
      <c r="C128" s="7" t="s">
        <v>8</v>
      </c>
      <c r="D128" s="7" t="s">
        <v>9</v>
      </c>
      <c r="E128" s="7" t="s">
        <v>10</v>
      </c>
      <c r="F128" s="8"/>
      <c r="G128" s="192" t="s">
        <v>11</v>
      </c>
      <c r="H128" s="193"/>
      <c r="I128" s="124" t="s">
        <v>324</v>
      </c>
      <c r="J128" s="124" t="s">
        <v>325</v>
      </c>
      <c r="K128" s="180">
        <v>1</v>
      </c>
      <c r="L128" s="180">
        <v>0</v>
      </c>
      <c r="M128" s="180">
        <v>0</v>
      </c>
      <c r="N128" s="9">
        <v>0</v>
      </c>
      <c r="O128" s="9">
        <v>0</v>
      </c>
      <c r="P128" s="180">
        <v>0</v>
      </c>
      <c r="Q128" s="180">
        <v>0</v>
      </c>
      <c r="R128" s="210">
        <v>5562</v>
      </c>
      <c r="S128" s="208">
        <v>0.5</v>
      </c>
      <c r="T128" s="50">
        <f t="shared" si="17"/>
        <v>1.5</v>
      </c>
      <c r="U128" s="40"/>
      <c r="V128" s="156">
        <v>451</v>
      </c>
      <c r="W128" s="157">
        <v>0</v>
      </c>
      <c r="X128" s="45">
        <f t="shared" si="30"/>
        <v>2.2549999999999999</v>
      </c>
      <c r="Y128" s="157">
        <v>410</v>
      </c>
      <c r="Z128" s="45">
        <f t="shared" si="18"/>
        <v>0.58571428571428574</v>
      </c>
      <c r="AA128" s="157">
        <v>0</v>
      </c>
      <c r="AB128" s="157">
        <v>0</v>
      </c>
      <c r="AC128" s="157">
        <v>0</v>
      </c>
      <c r="AD128" s="45">
        <f t="shared" si="19"/>
        <v>0</v>
      </c>
      <c r="AE128" s="157">
        <v>0</v>
      </c>
      <c r="AF128" s="45">
        <f t="shared" si="20"/>
        <v>0</v>
      </c>
      <c r="AG128" s="160">
        <v>96</v>
      </c>
      <c r="AH128" s="45">
        <f t="shared" si="21"/>
        <v>0.5</v>
      </c>
      <c r="AI128" s="43">
        <f t="shared" si="22"/>
        <v>3.3407142857142857</v>
      </c>
      <c r="AJ128" s="48">
        <f t="shared" si="23"/>
        <v>2.927431908815628</v>
      </c>
      <c r="AK128" s="175">
        <f t="shared" si="24"/>
        <v>4.4274319088156275</v>
      </c>
      <c r="AL128" s="176">
        <f t="shared" si="25"/>
        <v>4.5</v>
      </c>
      <c r="AM128" s="176">
        <v>4</v>
      </c>
      <c r="AN128" s="240">
        <f t="shared" si="31"/>
        <v>-0.5</v>
      </c>
    </row>
    <row r="129" spans="1:40" ht="18" customHeight="1" x14ac:dyDescent="0.25">
      <c r="A129" s="10" t="s">
        <v>28</v>
      </c>
      <c r="B129" s="11" t="s">
        <v>8</v>
      </c>
      <c r="C129" s="12" t="s">
        <v>8</v>
      </c>
      <c r="D129" s="12" t="s">
        <v>9</v>
      </c>
      <c r="E129" s="137" t="s">
        <v>29</v>
      </c>
      <c r="F129" s="13"/>
      <c r="G129" s="191" t="s">
        <v>11</v>
      </c>
      <c r="H129" s="195"/>
      <c r="I129" s="125" t="s">
        <v>30</v>
      </c>
      <c r="J129" s="125" t="s">
        <v>31</v>
      </c>
      <c r="K129" s="186">
        <v>1</v>
      </c>
      <c r="L129" s="186">
        <v>1</v>
      </c>
      <c r="M129" s="186">
        <v>0</v>
      </c>
      <c r="N129" s="186">
        <v>0</v>
      </c>
      <c r="O129" s="186">
        <v>0</v>
      </c>
      <c r="P129" s="186">
        <v>0</v>
      </c>
      <c r="Q129" s="186">
        <v>0</v>
      </c>
      <c r="R129" s="209">
        <v>4316</v>
      </c>
      <c r="S129" s="207">
        <v>0.5</v>
      </c>
      <c r="T129" s="186">
        <f t="shared" si="17"/>
        <v>2.5</v>
      </c>
      <c r="U129" s="40"/>
      <c r="V129" s="198">
        <v>267</v>
      </c>
      <c r="W129" s="197">
        <v>0</v>
      </c>
      <c r="X129" s="45">
        <f t="shared" si="30"/>
        <v>1.335</v>
      </c>
      <c r="Y129" s="198">
        <v>197</v>
      </c>
      <c r="Z129" s="45">
        <f t="shared" si="18"/>
        <v>0.28142857142857142</v>
      </c>
      <c r="AA129" s="197">
        <v>0</v>
      </c>
      <c r="AB129" s="197">
        <v>0</v>
      </c>
      <c r="AC129" s="197">
        <v>0</v>
      </c>
      <c r="AD129" s="45">
        <f t="shared" si="19"/>
        <v>0</v>
      </c>
      <c r="AE129" s="197">
        <v>0</v>
      </c>
      <c r="AF129" s="45">
        <f t="shared" si="20"/>
        <v>0</v>
      </c>
      <c r="AG129" s="199">
        <v>84.8</v>
      </c>
      <c r="AH129" s="45">
        <f t="shared" si="21"/>
        <v>0.75</v>
      </c>
      <c r="AI129" s="186">
        <f t="shared" si="22"/>
        <v>2.3664285714285711</v>
      </c>
      <c r="AJ129" s="200">
        <f t="shared" si="23"/>
        <v>2.0736758421864816</v>
      </c>
      <c r="AK129" s="174">
        <f t="shared" si="24"/>
        <v>4.573675842186482</v>
      </c>
      <c r="AL129" s="174">
        <f t="shared" si="25"/>
        <v>4.5</v>
      </c>
      <c r="AM129" s="174">
        <v>3.5</v>
      </c>
      <c r="AN129" s="239">
        <f t="shared" si="31"/>
        <v>-1</v>
      </c>
    </row>
    <row r="130" spans="1:40" ht="18" customHeight="1" x14ac:dyDescent="0.25">
      <c r="A130" s="10" t="s">
        <v>32</v>
      </c>
      <c r="B130" s="11" t="s">
        <v>33</v>
      </c>
      <c r="C130" s="12" t="s">
        <v>34</v>
      </c>
      <c r="D130" s="12" t="s">
        <v>9</v>
      </c>
      <c r="E130" s="12" t="s">
        <v>10</v>
      </c>
      <c r="F130" s="19" t="s">
        <v>35</v>
      </c>
      <c r="G130" s="191" t="s">
        <v>35</v>
      </c>
      <c r="H130" s="195"/>
      <c r="I130" s="125" t="s">
        <v>30</v>
      </c>
      <c r="J130" s="125" t="s">
        <v>31</v>
      </c>
      <c r="K130" s="186">
        <v>1</v>
      </c>
      <c r="L130" s="186">
        <v>0</v>
      </c>
      <c r="M130" s="186">
        <v>0</v>
      </c>
      <c r="N130" s="186">
        <v>0.25</v>
      </c>
      <c r="O130" s="186">
        <v>2</v>
      </c>
      <c r="P130" s="186">
        <v>0</v>
      </c>
      <c r="Q130" s="186">
        <v>0</v>
      </c>
      <c r="R130" s="209">
        <v>3568</v>
      </c>
      <c r="S130" s="207">
        <v>0.5</v>
      </c>
      <c r="T130" s="186">
        <f t="shared" si="17"/>
        <v>3.75</v>
      </c>
      <c r="U130" s="40"/>
      <c r="V130" s="197">
        <v>180</v>
      </c>
      <c r="W130" s="197">
        <v>0</v>
      </c>
      <c r="X130" s="45">
        <f t="shared" si="30"/>
        <v>0.9</v>
      </c>
      <c r="Y130" s="197">
        <v>79</v>
      </c>
      <c r="Z130" s="45">
        <f t="shared" si="18"/>
        <v>0.11285714285714285</v>
      </c>
      <c r="AA130" s="197">
        <v>24</v>
      </c>
      <c r="AB130" s="197">
        <v>7</v>
      </c>
      <c r="AC130" s="197">
        <v>0</v>
      </c>
      <c r="AD130" s="45">
        <f t="shared" si="19"/>
        <v>0.51666666666666672</v>
      </c>
      <c r="AE130" s="197">
        <v>0</v>
      </c>
      <c r="AF130" s="45">
        <f t="shared" si="20"/>
        <v>0</v>
      </c>
      <c r="AG130" s="199">
        <v>70.2</v>
      </c>
      <c r="AH130" s="45">
        <f t="shared" si="21"/>
        <v>0.75</v>
      </c>
      <c r="AI130" s="186">
        <f t="shared" si="22"/>
        <v>2.2795238095238095</v>
      </c>
      <c r="AJ130" s="200">
        <f t="shared" si="23"/>
        <v>1.9975221363410176</v>
      </c>
      <c r="AK130" s="174">
        <f t="shared" si="24"/>
        <v>5.7475221363410176</v>
      </c>
      <c r="AL130" s="174">
        <f t="shared" si="25"/>
        <v>5.75</v>
      </c>
      <c r="AM130" s="174">
        <v>5</v>
      </c>
      <c r="AN130" s="239">
        <f t="shared" si="31"/>
        <v>-0.75</v>
      </c>
    </row>
    <row r="131" spans="1:40" ht="18" customHeight="1" x14ac:dyDescent="0.25">
      <c r="A131" s="5" t="s">
        <v>370</v>
      </c>
      <c r="B131" s="6" t="s">
        <v>8</v>
      </c>
      <c r="C131" s="7" t="s">
        <v>8</v>
      </c>
      <c r="D131" s="7" t="s">
        <v>9</v>
      </c>
      <c r="E131" s="7" t="s">
        <v>10</v>
      </c>
      <c r="F131" s="8"/>
      <c r="G131" s="192" t="s">
        <v>11</v>
      </c>
      <c r="H131" s="193"/>
      <c r="I131" s="124" t="s">
        <v>369</v>
      </c>
      <c r="J131" s="124" t="s">
        <v>371</v>
      </c>
      <c r="K131" s="180">
        <v>1</v>
      </c>
      <c r="L131" s="185">
        <v>0</v>
      </c>
      <c r="M131" s="180">
        <v>0</v>
      </c>
      <c r="N131" s="9">
        <v>0</v>
      </c>
      <c r="O131" s="9">
        <v>0</v>
      </c>
      <c r="P131" s="180">
        <v>0</v>
      </c>
      <c r="Q131" s="180">
        <v>0</v>
      </c>
      <c r="R131" s="210">
        <v>5406</v>
      </c>
      <c r="S131" s="208">
        <v>0.5</v>
      </c>
      <c r="T131" s="50">
        <f t="shared" si="17"/>
        <v>1.5</v>
      </c>
      <c r="U131" s="40"/>
      <c r="V131" s="156">
        <v>417</v>
      </c>
      <c r="W131" s="157">
        <v>0</v>
      </c>
      <c r="X131" s="45">
        <f t="shared" si="30"/>
        <v>2.085</v>
      </c>
      <c r="Y131" s="156">
        <v>365</v>
      </c>
      <c r="Z131" s="45">
        <f t="shared" si="18"/>
        <v>0.52142857142857146</v>
      </c>
      <c r="AA131" s="157">
        <v>0</v>
      </c>
      <c r="AB131" s="157">
        <v>0</v>
      </c>
      <c r="AC131" s="157">
        <v>0</v>
      </c>
      <c r="AD131" s="45">
        <f t="shared" si="19"/>
        <v>0</v>
      </c>
      <c r="AE131" s="157">
        <v>62</v>
      </c>
      <c r="AF131" s="45">
        <f t="shared" si="20"/>
        <v>0.5</v>
      </c>
      <c r="AG131" s="160">
        <v>84.6</v>
      </c>
      <c r="AH131" s="45">
        <f t="shared" si="21"/>
        <v>0.75</v>
      </c>
      <c r="AI131" s="43">
        <f t="shared" si="22"/>
        <v>3.8564285714285713</v>
      </c>
      <c r="AJ131" s="48">
        <f t="shared" si="23"/>
        <v>3.3793467769287093</v>
      </c>
      <c r="AK131" s="175">
        <f t="shared" si="24"/>
        <v>4.8793467769287098</v>
      </c>
      <c r="AL131" s="176">
        <f t="shared" si="25"/>
        <v>5</v>
      </c>
      <c r="AM131" s="176">
        <v>4.5</v>
      </c>
      <c r="AN131" s="240">
        <f t="shared" si="31"/>
        <v>-0.5</v>
      </c>
    </row>
    <row r="132" spans="1:40" ht="18" customHeight="1" x14ac:dyDescent="0.25">
      <c r="A132" s="5" t="s">
        <v>600</v>
      </c>
      <c r="B132" s="6" t="s">
        <v>8</v>
      </c>
      <c r="C132" s="7" t="s">
        <v>8</v>
      </c>
      <c r="D132" s="7" t="s">
        <v>9</v>
      </c>
      <c r="E132" s="7" t="s">
        <v>10</v>
      </c>
      <c r="F132" s="8"/>
      <c r="G132" s="192" t="s">
        <v>11</v>
      </c>
      <c r="H132" s="193"/>
      <c r="I132" s="124" t="s">
        <v>601</v>
      </c>
      <c r="J132" s="124" t="s">
        <v>602</v>
      </c>
      <c r="K132" s="180">
        <v>1</v>
      </c>
      <c r="L132" s="180">
        <v>0</v>
      </c>
      <c r="M132" s="180">
        <v>0</v>
      </c>
      <c r="N132" s="9">
        <v>0</v>
      </c>
      <c r="O132" s="9">
        <v>0</v>
      </c>
      <c r="P132" s="180">
        <v>0</v>
      </c>
      <c r="Q132" s="180">
        <v>0</v>
      </c>
      <c r="R132" s="210">
        <v>5056</v>
      </c>
      <c r="S132" s="208">
        <v>0.5</v>
      </c>
      <c r="T132" s="50">
        <f t="shared" si="17"/>
        <v>1.5</v>
      </c>
      <c r="U132" s="40"/>
      <c r="V132" s="159">
        <v>375</v>
      </c>
      <c r="W132" s="157">
        <v>0</v>
      </c>
      <c r="X132" s="45">
        <f t="shared" si="30"/>
        <v>1.875</v>
      </c>
      <c r="Y132" s="188">
        <f>225</f>
        <v>225</v>
      </c>
      <c r="Z132" s="45">
        <f t="shared" si="18"/>
        <v>0.32142857142857145</v>
      </c>
      <c r="AA132" s="157">
        <v>0</v>
      </c>
      <c r="AB132" s="157">
        <v>0</v>
      </c>
      <c r="AC132" s="157">
        <v>0</v>
      </c>
      <c r="AD132" s="45">
        <f t="shared" si="19"/>
        <v>0</v>
      </c>
      <c r="AE132" s="157">
        <v>0</v>
      </c>
      <c r="AF132" s="45">
        <f t="shared" si="20"/>
        <v>0</v>
      </c>
      <c r="AG132" s="160">
        <v>90.4</v>
      </c>
      <c r="AH132" s="45">
        <f t="shared" si="21"/>
        <v>0.5</v>
      </c>
      <c r="AI132" s="43">
        <f t="shared" si="22"/>
        <v>2.6964285714285716</v>
      </c>
      <c r="AJ132" s="48">
        <f t="shared" si="23"/>
        <v>2.362851284109257</v>
      </c>
      <c r="AK132" s="175">
        <f t="shared" si="24"/>
        <v>3.862851284109257</v>
      </c>
      <c r="AL132" s="176">
        <f t="shared" si="25"/>
        <v>3.75</v>
      </c>
      <c r="AM132" s="176">
        <v>3</v>
      </c>
      <c r="AN132" s="240">
        <f t="shared" si="31"/>
        <v>-0.75</v>
      </c>
    </row>
    <row r="133" spans="1:40" ht="18" customHeight="1" x14ac:dyDescent="0.25">
      <c r="A133" s="10" t="s">
        <v>208</v>
      </c>
      <c r="B133" s="6" t="s">
        <v>33</v>
      </c>
      <c r="C133" s="12" t="s">
        <v>109</v>
      </c>
      <c r="D133" s="12" t="s">
        <v>9</v>
      </c>
      <c r="E133" s="12" t="s">
        <v>10</v>
      </c>
      <c r="F133" s="13"/>
      <c r="G133" s="191" t="s">
        <v>35</v>
      </c>
      <c r="H133" s="195"/>
      <c r="I133" s="125" t="s">
        <v>209</v>
      </c>
      <c r="J133" s="125" t="s">
        <v>210</v>
      </c>
      <c r="K133" s="186">
        <v>1</v>
      </c>
      <c r="L133" s="186">
        <v>0</v>
      </c>
      <c r="M133" s="186">
        <v>0</v>
      </c>
      <c r="N133" s="186">
        <v>0</v>
      </c>
      <c r="O133" s="186">
        <v>2</v>
      </c>
      <c r="P133" s="186">
        <v>0</v>
      </c>
      <c r="Q133" s="186">
        <v>0</v>
      </c>
      <c r="R133" s="209">
        <v>22570</v>
      </c>
      <c r="S133" s="207">
        <v>1</v>
      </c>
      <c r="T133" s="186">
        <f t="shared" ref="T133:T196" si="32">SUM(K133:Q133)+S133</f>
        <v>4</v>
      </c>
      <c r="U133" s="40"/>
      <c r="V133" s="197">
        <f>704+78</f>
        <v>782</v>
      </c>
      <c r="W133" s="197">
        <v>78</v>
      </c>
      <c r="X133" s="45">
        <f>((V133-W133)/150)*0.5+(W133/200)*0.5</f>
        <v>2.5416666666666665</v>
      </c>
      <c r="Y133" s="197">
        <v>958</v>
      </c>
      <c r="Z133" s="45">
        <f t="shared" ref="Z133:Z196" si="33">(Y133/175)*0.25</f>
        <v>1.3685714285714285</v>
      </c>
      <c r="AA133" s="197">
        <v>17</v>
      </c>
      <c r="AB133" s="197">
        <v>36</v>
      </c>
      <c r="AC133" s="197">
        <v>0</v>
      </c>
      <c r="AD133" s="45">
        <f t="shared" ref="AD133:AD196" si="34">((AA133+AB133)/30*0.5)+(AC133/30*0.25)</f>
        <v>0.8833333333333333</v>
      </c>
      <c r="AE133" s="197">
        <v>0</v>
      </c>
      <c r="AF133" s="45">
        <f t="shared" ref="AF133:AF196" si="35">IF(AE133&lt;1,0,IF(AE133&lt;33,0.25,IF(AE133&lt;65,0.5,IF(AE133&lt;97,0.75,1))))</f>
        <v>0</v>
      </c>
      <c r="AG133" s="199">
        <v>97.9</v>
      </c>
      <c r="AH133" s="45">
        <f t="shared" ref="AH133:AH196" si="36">IF(AG133&gt;109.9,0,IF(AG133&gt;90,0.5,IF(AG133&gt;70,0.75,1)))</f>
        <v>0.5</v>
      </c>
      <c r="AI133" s="186">
        <f t="shared" ref="AI133:AI196" si="37">X133+Z133+AD133+AF133+AH133</f>
        <v>5.293571428571429</v>
      </c>
      <c r="AJ133" s="200">
        <f t="shared" ref="AJ133:AJ196" si="38">AI133/$AI$275*$T$282</f>
        <v>4.6386995672936964</v>
      </c>
      <c r="AK133" s="174">
        <f t="shared" ref="AK133:AK196" si="39">AJ133+T133</f>
        <v>8.6386995672936955</v>
      </c>
      <c r="AL133" s="174">
        <f t="shared" ref="AL133:AL196" si="40">MROUND(AK133*100,25)/100</f>
        <v>8.75</v>
      </c>
      <c r="AM133" s="174">
        <v>13</v>
      </c>
      <c r="AN133" s="239">
        <f>AM133-(AL133+AL134)</f>
        <v>0.75</v>
      </c>
    </row>
    <row r="134" spans="1:40" ht="18" customHeight="1" x14ac:dyDescent="0.25">
      <c r="A134" s="10" t="s">
        <v>633</v>
      </c>
      <c r="B134" s="6"/>
      <c r="C134" s="12" t="s">
        <v>630</v>
      </c>
      <c r="D134" s="12" t="s">
        <v>9</v>
      </c>
      <c r="E134" s="12" t="s">
        <v>10</v>
      </c>
      <c r="F134" s="13"/>
      <c r="G134" s="191" t="s">
        <v>11</v>
      </c>
      <c r="H134" s="195"/>
      <c r="I134" s="125" t="s">
        <v>209</v>
      </c>
      <c r="J134" s="125" t="s">
        <v>210</v>
      </c>
      <c r="K134" s="186">
        <v>1</v>
      </c>
      <c r="L134" s="186">
        <v>0</v>
      </c>
      <c r="M134" s="186">
        <v>0</v>
      </c>
      <c r="N134" s="186">
        <v>0</v>
      </c>
      <c r="O134" s="186">
        <v>0</v>
      </c>
      <c r="P134" s="186">
        <v>0</v>
      </c>
      <c r="Q134" s="186">
        <v>0</v>
      </c>
      <c r="R134" s="209">
        <v>0</v>
      </c>
      <c r="S134" s="207">
        <v>0</v>
      </c>
      <c r="T134" s="186">
        <f t="shared" si="32"/>
        <v>1</v>
      </c>
      <c r="U134" s="40"/>
      <c r="V134" s="197">
        <v>429</v>
      </c>
      <c r="W134" s="197">
        <v>0</v>
      </c>
      <c r="X134" s="45">
        <f t="shared" ref="X134:X148" si="41">((V134-W134)/100)*0.5+(W134/200)*0.5</f>
        <v>2.145</v>
      </c>
      <c r="Y134" s="197">
        <v>0</v>
      </c>
      <c r="Z134" s="45">
        <f t="shared" si="33"/>
        <v>0</v>
      </c>
      <c r="AA134" s="197">
        <v>0</v>
      </c>
      <c r="AB134" s="197">
        <v>0</v>
      </c>
      <c r="AC134" s="197">
        <v>0</v>
      </c>
      <c r="AD134" s="45">
        <f t="shared" si="34"/>
        <v>0</v>
      </c>
      <c r="AE134" s="197">
        <v>0</v>
      </c>
      <c r="AF134" s="45">
        <f t="shared" si="35"/>
        <v>0</v>
      </c>
      <c r="AG134" s="199">
        <v>73.2</v>
      </c>
      <c r="AH134" s="45">
        <f t="shared" si="36"/>
        <v>0.75</v>
      </c>
      <c r="AI134" s="186">
        <f t="shared" si="37"/>
        <v>2.895</v>
      </c>
      <c r="AJ134" s="200">
        <f t="shared" si="38"/>
        <v>2.536857285958892</v>
      </c>
      <c r="AK134" s="174">
        <f t="shared" si="39"/>
        <v>3.536857285958892</v>
      </c>
      <c r="AL134" s="174">
        <f t="shared" si="40"/>
        <v>3.5</v>
      </c>
      <c r="AM134" s="174"/>
      <c r="AN134" s="239"/>
    </row>
    <row r="135" spans="1:40" ht="18" customHeight="1" x14ac:dyDescent="0.25">
      <c r="A135" s="5" t="s">
        <v>442</v>
      </c>
      <c r="B135" s="6" t="s">
        <v>8</v>
      </c>
      <c r="C135" s="7" t="s">
        <v>8</v>
      </c>
      <c r="D135" s="7" t="s">
        <v>9</v>
      </c>
      <c r="E135" s="7" t="s">
        <v>10</v>
      </c>
      <c r="F135" s="8"/>
      <c r="G135" s="192" t="s">
        <v>11</v>
      </c>
      <c r="H135" s="193"/>
      <c r="I135" s="124" t="s">
        <v>443</v>
      </c>
      <c r="J135" s="124" t="s">
        <v>210</v>
      </c>
      <c r="K135" s="180">
        <v>1</v>
      </c>
      <c r="L135" s="180">
        <v>0</v>
      </c>
      <c r="M135" s="180">
        <v>0</v>
      </c>
      <c r="N135" s="9">
        <v>0</v>
      </c>
      <c r="O135" s="9">
        <v>0</v>
      </c>
      <c r="P135" s="180">
        <v>0</v>
      </c>
      <c r="Q135" s="180">
        <v>0</v>
      </c>
      <c r="R135" s="210">
        <v>7690</v>
      </c>
      <c r="S135" s="208">
        <v>0.5</v>
      </c>
      <c r="T135" s="50">
        <f t="shared" si="32"/>
        <v>1.5</v>
      </c>
      <c r="U135" s="40"/>
      <c r="V135" s="156">
        <v>486</v>
      </c>
      <c r="W135" s="157">
        <v>0</v>
      </c>
      <c r="X135" s="45">
        <f t="shared" si="41"/>
        <v>2.4300000000000002</v>
      </c>
      <c r="Y135" s="156">
        <v>356</v>
      </c>
      <c r="Z135" s="45">
        <f t="shared" si="33"/>
        <v>0.50857142857142856</v>
      </c>
      <c r="AA135" s="157">
        <v>0</v>
      </c>
      <c r="AB135" s="157">
        <v>0</v>
      </c>
      <c r="AC135" s="157">
        <v>0</v>
      </c>
      <c r="AD135" s="45">
        <f t="shared" si="34"/>
        <v>0</v>
      </c>
      <c r="AE135" s="157">
        <v>0</v>
      </c>
      <c r="AF135" s="45">
        <f t="shared" si="35"/>
        <v>0</v>
      </c>
      <c r="AG135" s="160">
        <v>85.3</v>
      </c>
      <c r="AH135" s="45">
        <f t="shared" si="36"/>
        <v>0.75</v>
      </c>
      <c r="AI135" s="43">
        <f t="shared" si="37"/>
        <v>3.6885714285714286</v>
      </c>
      <c r="AJ135" s="48">
        <f t="shared" si="38"/>
        <v>3.232255372487471</v>
      </c>
      <c r="AK135" s="175">
        <f t="shared" si="39"/>
        <v>4.7322553724874705</v>
      </c>
      <c r="AL135" s="176">
        <f t="shared" si="40"/>
        <v>4.75</v>
      </c>
      <c r="AM135" s="176">
        <v>4.5</v>
      </c>
      <c r="AN135" s="240">
        <f t="shared" ref="AN135:AN147" si="42">AM135-AL135</f>
        <v>-0.25</v>
      </c>
    </row>
    <row r="136" spans="1:40" ht="18" customHeight="1" x14ac:dyDescent="0.25">
      <c r="A136" s="5" t="s">
        <v>288</v>
      </c>
      <c r="B136" s="6" t="s">
        <v>8</v>
      </c>
      <c r="C136" s="7" t="s">
        <v>8</v>
      </c>
      <c r="D136" s="7" t="s">
        <v>9</v>
      </c>
      <c r="E136" s="7" t="s">
        <v>10</v>
      </c>
      <c r="F136" s="8"/>
      <c r="G136" s="192" t="s">
        <v>11</v>
      </c>
      <c r="H136" s="193"/>
      <c r="I136" s="124" t="s">
        <v>287</v>
      </c>
      <c r="J136" s="124" t="s">
        <v>289</v>
      </c>
      <c r="K136" s="180">
        <v>1</v>
      </c>
      <c r="L136" s="180">
        <v>0</v>
      </c>
      <c r="M136" s="180">
        <v>0</v>
      </c>
      <c r="N136" s="9">
        <v>0</v>
      </c>
      <c r="O136" s="9">
        <v>0</v>
      </c>
      <c r="P136" s="180">
        <v>0</v>
      </c>
      <c r="Q136" s="180">
        <v>0</v>
      </c>
      <c r="R136" s="210">
        <v>4824</v>
      </c>
      <c r="S136" s="208">
        <v>0.5</v>
      </c>
      <c r="T136" s="50">
        <f t="shared" si="32"/>
        <v>1.5</v>
      </c>
      <c r="U136" s="40"/>
      <c r="V136" s="156">
        <v>427</v>
      </c>
      <c r="W136" s="157">
        <v>0</v>
      </c>
      <c r="X136" s="45">
        <f t="shared" si="41"/>
        <v>2.1349999999999998</v>
      </c>
      <c r="Y136" s="156">
        <v>391</v>
      </c>
      <c r="Z136" s="45">
        <f t="shared" si="33"/>
        <v>0.55857142857142861</v>
      </c>
      <c r="AA136" s="157">
        <v>0</v>
      </c>
      <c r="AB136" s="157">
        <v>0</v>
      </c>
      <c r="AC136" s="157">
        <v>0</v>
      </c>
      <c r="AD136" s="45">
        <f t="shared" si="34"/>
        <v>0</v>
      </c>
      <c r="AE136" s="157">
        <v>0</v>
      </c>
      <c r="AF136" s="45">
        <f t="shared" si="35"/>
        <v>0</v>
      </c>
      <c r="AG136" s="160">
        <v>94.5</v>
      </c>
      <c r="AH136" s="45">
        <f t="shared" si="36"/>
        <v>0.5</v>
      </c>
      <c r="AI136" s="43">
        <f t="shared" si="37"/>
        <v>3.1935714285714285</v>
      </c>
      <c r="AJ136" s="48">
        <f t="shared" si="38"/>
        <v>2.798492209603308</v>
      </c>
      <c r="AK136" s="175">
        <f t="shared" si="39"/>
        <v>4.2984922096033085</v>
      </c>
      <c r="AL136" s="176">
        <f t="shared" si="40"/>
        <v>4.25</v>
      </c>
      <c r="AM136" s="176">
        <v>4</v>
      </c>
      <c r="AN136" s="240">
        <f t="shared" si="42"/>
        <v>-0.25</v>
      </c>
    </row>
    <row r="137" spans="1:40" ht="18" customHeight="1" x14ac:dyDescent="0.25">
      <c r="A137" s="5" t="s">
        <v>473</v>
      </c>
      <c r="B137" s="6" t="s">
        <v>8</v>
      </c>
      <c r="C137" s="7" t="s">
        <v>8</v>
      </c>
      <c r="D137" s="7" t="s">
        <v>9</v>
      </c>
      <c r="E137" s="7" t="s">
        <v>10</v>
      </c>
      <c r="F137" s="19" t="s">
        <v>35</v>
      </c>
      <c r="G137" s="192" t="s">
        <v>35</v>
      </c>
      <c r="H137" s="193"/>
      <c r="I137" s="124" t="s">
        <v>474</v>
      </c>
      <c r="J137" s="124" t="s">
        <v>475</v>
      </c>
      <c r="K137" s="180">
        <v>1</v>
      </c>
      <c r="L137" s="180">
        <v>0</v>
      </c>
      <c r="M137" s="180">
        <v>0</v>
      </c>
      <c r="N137" s="9">
        <v>0.25</v>
      </c>
      <c r="O137" s="9">
        <v>2</v>
      </c>
      <c r="P137" s="180">
        <v>0</v>
      </c>
      <c r="Q137" s="180">
        <v>0</v>
      </c>
      <c r="R137" s="210">
        <v>10536</v>
      </c>
      <c r="S137" s="208">
        <v>1</v>
      </c>
      <c r="T137" s="50">
        <f t="shared" si="32"/>
        <v>4.25</v>
      </c>
      <c r="U137" s="40"/>
      <c r="V137" s="156">
        <v>561</v>
      </c>
      <c r="W137" s="157">
        <v>0</v>
      </c>
      <c r="X137" s="45">
        <f t="shared" si="41"/>
        <v>2.8050000000000002</v>
      </c>
      <c r="Y137" s="156">
        <v>445</v>
      </c>
      <c r="Z137" s="45">
        <f t="shared" si="33"/>
        <v>0.63571428571428568</v>
      </c>
      <c r="AA137" s="157">
        <v>19</v>
      </c>
      <c r="AB137" s="157">
        <v>40</v>
      </c>
      <c r="AC137" s="157">
        <v>0</v>
      </c>
      <c r="AD137" s="45">
        <f t="shared" si="34"/>
        <v>0.98333333333333328</v>
      </c>
      <c r="AE137" s="157">
        <v>45</v>
      </c>
      <c r="AF137" s="45">
        <f t="shared" si="35"/>
        <v>0.5</v>
      </c>
      <c r="AG137" s="160">
        <v>86.9</v>
      </c>
      <c r="AH137" s="45">
        <f t="shared" si="36"/>
        <v>0.75</v>
      </c>
      <c r="AI137" s="43">
        <f t="shared" si="37"/>
        <v>5.6740476190476192</v>
      </c>
      <c r="AJ137" s="48">
        <f t="shared" si="38"/>
        <v>4.972106750693837</v>
      </c>
      <c r="AK137" s="175">
        <f t="shared" si="39"/>
        <v>9.2221067506938361</v>
      </c>
      <c r="AL137" s="176">
        <f t="shared" si="40"/>
        <v>9.25</v>
      </c>
      <c r="AM137" s="176">
        <v>10</v>
      </c>
      <c r="AN137" s="240">
        <f t="shared" si="42"/>
        <v>0.75</v>
      </c>
    </row>
    <row r="138" spans="1:40" ht="18" customHeight="1" x14ac:dyDescent="0.25">
      <c r="A138" s="5" t="s">
        <v>537</v>
      </c>
      <c r="B138" s="6" t="s">
        <v>8</v>
      </c>
      <c r="C138" s="7" t="s">
        <v>8</v>
      </c>
      <c r="D138" s="7" t="s">
        <v>9</v>
      </c>
      <c r="E138" s="7" t="s">
        <v>10</v>
      </c>
      <c r="F138" s="8"/>
      <c r="G138" s="192" t="s">
        <v>11</v>
      </c>
      <c r="H138" s="193"/>
      <c r="I138" s="124" t="s">
        <v>538</v>
      </c>
      <c r="J138" s="124" t="s">
        <v>539</v>
      </c>
      <c r="K138" s="180">
        <v>1</v>
      </c>
      <c r="L138" s="180">
        <v>0</v>
      </c>
      <c r="M138" s="180">
        <v>0</v>
      </c>
      <c r="N138" s="9">
        <v>0</v>
      </c>
      <c r="O138" s="9">
        <v>0</v>
      </c>
      <c r="P138" s="180">
        <v>0</v>
      </c>
      <c r="Q138" s="180">
        <v>0</v>
      </c>
      <c r="R138" s="210">
        <v>7558</v>
      </c>
      <c r="S138" s="208">
        <v>0.5</v>
      </c>
      <c r="T138" s="50">
        <f t="shared" si="32"/>
        <v>1.5</v>
      </c>
      <c r="U138" s="40"/>
      <c r="V138" s="156">
        <v>424</v>
      </c>
      <c r="W138" s="157">
        <v>0</v>
      </c>
      <c r="X138" s="45">
        <f t="shared" si="41"/>
        <v>2.12</v>
      </c>
      <c r="Y138" s="157">
        <f>161</f>
        <v>161</v>
      </c>
      <c r="Z138" s="45">
        <f t="shared" si="33"/>
        <v>0.23</v>
      </c>
      <c r="AA138" s="157">
        <v>0</v>
      </c>
      <c r="AB138" s="157">
        <v>0</v>
      </c>
      <c r="AC138" s="157">
        <v>0</v>
      </c>
      <c r="AD138" s="45">
        <f t="shared" si="34"/>
        <v>0</v>
      </c>
      <c r="AE138" s="157">
        <v>32</v>
      </c>
      <c r="AF138" s="45">
        <f t="shared" si="35"/>
        <v>0.25</v>
      </c>
      <c r="AG138" s="160">
        <v>91.6</v>
      </c>
      <c r="AH138" s="45">
        <f t="shared" si="36"/>
        <v>0.5</v>
      </c>
      <c r="AI138" s="43">
        <f t="shared" si="37"/>
        <v>3.1</v>
      </c>
      <c r="AJ138" s="48">
        <f t="shared" si="38"/>
        <v>2.716496575638192</v>
      </c>
      <c r="AK138" s="175">
        <f t="shared" si="39"/>
        <v>4.2164965756381925</v>
      </c>
      <c r="AL138" s="176">
        <f t="shared" si="40"/>
        <v>4.25</v>
      </c>
      <c r="AM138" s="176">
        <v>4.5</v>
      </c>
      <c r="AN138" s="240">
        <f t="shared" si="42"/>
        <v>0.25</v>
      </c>
    </row>
    <row r="139" spans="1:40" ht="18" customHeight="1" x14ac:dyDescent="0.25">
      <c r="A139" s="5" t="s">
        <v>591</v>
      </c>
      <c r="B139" s="6" t="s">
        <v>8</v>
      </c>
      <c r="C139" s="7" t="s">
        <v>8</v>
      </c>
      <c r="D139" s="7" t="s">
        <v>9</v>
      </c>
      <c r="E139" s="7" t="s">
        <v>10</v>
      </c>
      <c r="F139" s="8"/>
      <c r="G139" s="192" t="s">
        <v>11</v>
      </c>
      <c r="H139" s="193"/>
      <c r="I139" s="124" t="s">
        <v>592</v>
      </c>
      <c r="J139" s="124" t="s">
        <v>593</v>
      </c>
      <c r="K139" s="180">
        <v>1</v>
      </c>
      <c r="L139" s="180">
        <v>0</v>
      </c>
      <c r="M139" s="180">
        <v>0</v>
      </c>
      <c r="N139" s="9">
        <v>0</v>
      </c>
      <c r="O139" s="9">
        <v>0</v>
      </c>
      <c r="P139" s="180">
        <v>0</v>
      </c>
      <c r="Q139" s="180">
        <v>0</v>
      </c>
      <c r="R139" s="210">
        <v>7788</v>
      </c>
      <c r="S139" s="208">
        <v>0.5</v>
      </c>
      <c r="T139" s="50">
        <f t="shared" si="32"/>
        <v>1.5</v>
      </c>
      <c r="U139" s="40"/>
      <c r="V139" s="157">
        <v>477</v>
      </c>
      <c r="W139" s="157">
        <v>0</v>
      </c>
      <c r="X139" s="45">
        <f t="shared" si="41"/>
        <v>2.3849999999999998</v>
      </c>
      <c r="Y139" s="157">
        <v>380</v>
      </c>
      <c r="Z139" s="45">
        <f t="shared" si="33"/>
        <v>0.54285714285714282</v>
      </c>
      <c r="AA139" s="157">
        <v>0</v>
      </c>
      <c r="AB139" s="157">
        <v>0</v>
      </c>
      <c r="AC139" s="157">
        <v>0</v>
      </c>
      <c r="AD139" s="45">
        <f t="shared" si="34"/>
        <v>0</v>
      </c>
      <c r="AE139" s="157">
        <v>50</v>
      </c>
      <c r="AF139" s="45">
        <f t="shared" si="35"/>
        <v>0.5</v>
      </c>
      <c r="AG139" s="160">
        <v>114.8</v>
      </c>
      <c r="AH139" s="45">
        <f t="shared" si="36"/>
        <v>0</v>
      </c>
      <c r="AI139" s="43">
        <f t="shared" si="37"/>
        <v>3.4278571428571425</v>
      </c>
      <c r="AJ139" s="48">
        <f t="shared" si="38"/>
        <v>3.003794254951079</v>
      </c>
      <c r="AK139" s="175">
        <f t="shared" si="39"/>
        <v>4.503794254951079</v>
      </c>
      <c r="AL139" s="176">
        <f t="shared" si="40"/>
        <v>4.5</v>
      </c>
      <c r="AM139" s="176">
        <v>4.5</v>
      </c>
      <c r="AN139" s="240">
        <f t="shared" si="42"/>
        <v>0</v>
      </c>
    </row>
    <row r="140" spans="1:40" ht="18" customHeight="1" x14ac:dyDescent="0.25">
      <c r="A140" s="5" t="s">
        <v>235</v>
      </c>
      <c r="B140" s="6" t="s">
        <v>8</v>
      </c>
      <c r="C140" s="7" t="s">
        <v>8</v>
      </c>
      <c r="D140" s="7" t="s">
        <v>9</v>
      </c>
      <c r="E140" s="7" t="s">
        <v>10</v>
      </c>
      <c r="F140" s="8"/>
      <c r="G140" s="192" t="s">
        <v>11</v>
      </c>
      <c r="H140" s="193"/>
      <c r="I140" s="124" t="s">
        <v>236</v>
      </c>
      <c r="J140" s="124" t="s">
        <v>237</v>
      </c>
      <c r="K140" s="180">
        <v>1</v>
      </c>
      <c r="L140" s="185">
        <v>0</v>
      </c>
      <c r="M140" s="180">
        <v>0</v>
      </c>
      <c r="N140" s="9">
        <v>0</v>
      </c>
      <c r="O140" s="9">
        <v>0</v>
      </c>
      <c r="P140" s="180">
        <v>0</v>
      </c>
      <c r="Q140" s="180">
        <v>0</v>
      </c>
      <c r="R140" s="210">
        <v>5823</v>
      </c>
      <c r="S140" s="208">
        <v>0.5</v>
      </c>
      <c r="T140" s="50">
        <f t="shared" si="32"/>
        <v>1.5</v>
      </c>
      <c r="U140" s="40"/>
      <c r="V140" s="156">
        <v>431</v>
      </c>
      <c r="W140" s="157">
        <v>0</v>
      </c>
      <c r="X140" s="45">
        <f t="shared" si="41"/>
        <v>2.1549999999999998</v>
      </c>
      <c r="Y140" s="156">
        <v>341</v>
      </c>
      <c r="Z140" s="45">
        <f t="shared" si="33"/>
        <v>0.48714285714285716</v>
      </c>
      <c r="AA140" s="157">
        <v>0</v>
      </c>
      <c r="AB140" s="157">
        <v>0</v>
      </c>
      <c r="AC140" s="157">
        <v>0</v>
      </c>
      <c r="AD140" s="45">
        <f t="shared" si="34"/>
        <v>0</v>
      </c>
      <c r="AE140" s="157">
        <v>0</v>
      </c>
      <c r="AF140" s="45">
        <f t="shared" si="35"/>
        <v>0</v>
      </c>
      <c r="AG140" s="160">
        <v>91.7</v>
      </c>
      <c r="AH140" s="45">
        <f t="shared" si="36"/>
        <v>0.5</v>
      </c>
      <c r="AI140" s="43">
        <f t="shared" si="37"/>
        <v>3.1421428571428569</v>
      </c>
      <c r="AJ140" s="48">
        <f t="shared" si="38"/>
        <v>2.7534259069659925</v>
      </c>
      <c r="AK140" s="175">
        <f t="shared" si="39"/>
        <v>4.2534259069659921</v>
      </c>
      <c r="AL140" s="176">
        <f t="shared" si="40"/>
        <v>4.25</v>
      </c>
      <c r="AM140" s="176">
        <v>4</v>
      </c>
      <c r="AN140" s="240">
        <f t="shared" si="42"/>
        <v>-0.25</v>
      </c>
    </row>
    <row r="141" spans="1:40" ht="18" customHeight="1" x14ac:dyDescent="0.25">
      <c r="A141" s="5" t="s">
        <v>423</v>
      </c>
      <c r="B141" s="6" t="s">
        <v>33</v>
      </c>
      <c r="C141" s="7" t="s">
        <v>34</v>
      </c>
      <c r="D141" s="7" t="s">
        <v>9</v>
      </c>
      <c r="E141" s="7" t="s">
        <v>10</v>
      </c>
      <c r="F141" s="8"/>
      <c r="G141" s="192" t="s">
        <v>35</v>
      </c>
      <c r="H141" s="193"/>
      <c r="I141" s="124" t="s">
        <v>422</v>
      </c>
      <c r="J141" s="124" t="s">
        <v>237</v>
      </c>
      <c r="K141" s="180">
        <v>1</v>
      </c>
      <c r="L141" s="180">
        <v>0</v>
      </c>
      <c r="M141" s="180">
        <v>0</v>
      </c>
      <c r="N141" s="9">
        <v>0</v>
      </c>
      <c r="O141" s="9">
        <v>2</v>
      </c>
      <c r="P141" s="180">
        <v>0</v>
      </c>
      <c r="Q141" s="180">
        <v>0</v>
      </c>
      <c r="R141" s="210">
        <v>11884</v>
      </c>
      <c r="S141" s="208">
        <v>1</v>
      </c>
      <c r="T141" s="50">
        <f t="shared" si="32"/>
        <v>4</v>
      </c>
      <c r="U141" s="40"/>
      <c r="V141" s="156">
        <v>245</v>
      </c>
      <c r="W141" s="157">
        <v>0</v>
      </c>
      <c r="X141" s="45">
        <f t="shared" si="41"/>
        <v>1.2250000000000001</v>
      </c>
      <c r="Y141" s="156">
        <v>172</v>
      </c>
      <c r="Z141" s="45">
        <f t="shared" si="33"/>
        <v>0.24571428571428572</v>
      </c>
      <c r="AA141" s="157">
        <v>22</v>
      </c>
      <c r="AB141" s="157">
        <v>29</v>
      </c>
      <c r="AC141" s="157">
        <v>0</v>
      </c>
      <c r="AD141" s="45">
        <f t="shared" si="34"/>
        <v>0.85</v>
      </c>
      <c r="AE141" s="157">
        <v>0</v>
      </c>
      <c r="AF141" s="45">
        <f t="shared" si="35"/>
        <v>0</v>
      </c>
      <c r="AG141" s="160">
        <v>76.900000000000006</v>
      </c>
      <c r="AH141" s="45">
        <f t="shared" si="36"/>
        <v>0.75</v>
      </c>
      <c r="AI141" s="43">
        <f t="shared" si="37"/>
        <v>3.0707142857142857</v>
      </c>
      <c r="AJ141" s="48">
        <f t="shared" si="38"/>
        <v>2.6908338199697206</v>
      </c>
      <c r="AK141" s="175">
        <f t="shared" si="39"/>
        <v>6.6908338199697202</v>
      </c>
      <c r="AL141" s="176">
        <f t="shared" si="40"/>
        <v>6.75</v>
      </c>
      <c r="AM141" s="176">
        <v>5.5</v>
      </c>
      <c r="AN141" s="240">
        <f t="shared" si="42"/>
        <v>-1.25</v>
      </c>
    </row>
    <row r="142" spans="1:40" ht="18" customHeight="1" x14ac:dyDescent="0.25">
      <c r="A142" s="5" t="s">
        <v>140</v>
      </c>
      <c r="B142" s="6" t="s">
        <v>8</v>
      </c>
      <c r="C142" s="7" t="s">
        <v>8</v>
      </c>
      <c r="D142" s="7" t="s">
        <v>9</v>
      </c>
      <c r="E142" s="7" t="s">
        <v>10</v>
      </c>
      <c r="F142" s="8"/>
      <c r="G142" s="192" t="s">
        <v>11</v>
      </c>
      <c r="H142" s="193"/>
      <c r="I142" s="124" t="s">
        <v>141</v>
      </c>
      <c r="J142" s="124" t="s">
        <v>142</v>
      </c>
      <c r="K142" s="180">
        <v>1</v>
      </c>
      <c r="L142" s="180">
        <v>0</v>
      </c>
      <c r="M142" s="180">
        <v>0</v>
      </c>
      <c r="N142" s="9">
        <v>0</v>
      </c>
      <c r="O142" s="9">
        <v>0</v>
      </c>
      <c r="P142" s="180">
        <v>0</v>
      </c>
      <c r="Q142" s="180">
        <v>0</v>
      </c>
      <c r="R142" s="210">
        <v>6013</v>
      </c>
      <c r="S142" s="208">
        <v>0.5</v>
      </c>
      <c r="T142" s="50">
        <f t="shared" si="32"/>
        <v>1.5</v>
      </c>
      <c r="U142" s="40"/>
      <c r="V142" s="156">
        <v>322</v>
      </c>
      <c r="W142" s="157">
        <v>0</v>
      </c>
      <c r="X142" s="45">
        <f t="shared" si="41"/>
        <v>1.61</v>
      </c>
      <c r="Y142" s="156">
        <v>254</v>
      </c>
      <c r="Z142" s="45">
        <f t="shared" si="33"/>
        <v>0.36285714285714288</v>
      </c>
      <c r="AA142" s="157">
        <v>0</v>
      </c>
      <c r="AB142" s="157">
        <v>0</v>
      </c>
      <c r="AC142" s="157">
        <v>0</v>
      </c>
      <c r="AD142" s="45">
        <f t="shared" si="34"/>
        <v>0</v>
      </c>
      <c r="AE142" s="157">
        <v>0</v>
      </c>
      <c r="AF142" s="45">
        <f t="shared" si="35"/>
        <v>0</v>
      </c>
      <c r="AG142" s="160">
        <v>96.2</v>
      </c>
      <c r="AH142" s="45">
        <f t="shared" si="36"/>
        <v>0.5</v>
      </c>
      <c r="AI142" s="43">
        <f t="shared" si="37"/>
        <v>2.4728571428571429</v>
      </c>
      <c r="AJ142" s="48">
        <f t="shared" si="38"/>
        <v>2.1669380518109267</v>
      </c>
      <c r="AK142" s="175">
        <f t="shared" si="39"/>
        <v>3.6669380518109267</v>
      </c>
      <c r="AL142" s="176">
        <f t="shared" si="40"/>
        <v>3.75</v>
      </c>
      <c r="AM142" s="176">
        <v>3</v>
      </c>
      <c r="AN142" s="240">
        <f t="shared" si="42"/>
        <v>-0.75</v>
      </c>
    </row>
    <row r="143" spans="1:40" ht="18" customHeight="1" x14ac:dyDescent="0.25">
      <c r="A143" s="5" t="s">
        <v>85</v>
      </c>
      <c r="B143" s="6" t="s">
        <v>8</v>
      </c>
      <c r="C143" s="7" t="s">
        <v>8</v>
      </c>
      <c r="D143" s="7" t="s">
        <v>9</v>
      </c>
      <c r="E143" s="137" t="s">
        <v>29</v>
      </c>
      <c r="F143" s="8"/>
      <c r="G143" s="192" t="s">
        <v>11</v>
      </c>
      <c r="H143" s="193"/>
      <c r="I143" s="124" t="s">
        <v>86</v>
      </c>
      <c r="J143" s="124" t="s">
        <v>87</v>
      </c>
      <c r="K143" s="180">
        <v>1</v>
      </c>
      <c r="L143" s="9">
        <v>1</v>
      </c>
      <c r="M143" s="180">
        <v>0</v>
      </c>
      <c r="N143" s="9">
        <v>0</v>
      </c>
      <c r="O143" s="9">
        <v>0</v>
      </c>
      <c r="P143" s="180">
        <v>0</v>
      </c>
      <c r="Q143" s="180">
        <v>0</v>
      </c>
      <c r="R143" s="210">
        <v>8151</v>
      </c>
      <c r="S143" s="208">
        <v>0.5</v>
      </c>
      <c r="T143" s="50">
        <f t="shared" si="32"/>
        <v>2.5</v>
      </c>
      <c r="U143" s="40"/>
      <c r="V143" s="156">
        <v>378</v>
      </c>
      <c r="W143" s="157">
        <v>0</v>
      </c>
      <c r="X143" s="45">
        <f t="shared" si="41"/>
        <v>1.89</v>
      </c>
      <c r="Y143" s="157">
        <v>284</v>
      </c>
      <c r="Z143" s="45">
        <f t="shared" si="33"/>
        <v>0.40571428571428569</v>
      </c>
      <c r="AA143" s="157">
        <v>0</v>
      </c>
      <c r="AB143" s="157">
        <v>0</v>
      </c>
      <c r="AC143" s="157">
        <v>0</v>
      </c>
      <c r="AD143" s="45">
        <f t="shared" si="34"/>
        <v>0</v>
      </c>
      <c r="AE143" s="157">
        <v>64</v>
      </c>
      <c r="AF143" s="45">
        <f t="shared" si="35"/>
        <v>0.5</v>
      </c>
      <c r="AG143" s="160">
        <v>71</v>
      </c>
      <c r="AH143" s="45">
        <f t="shared" si="36"/>
        <v>0.75</v>
      </c>
      <c r="AI143" s="43">
        <f t="shared" si="37"/>
        <v>3.5457142857142854</v>
      </c>
      <c r="AJ143" s="48">
        <f t="shared" si="38"/>
        <v>3.1070711984949275</v>
      </c>
      <c r="AK143" s="175">
        <f t="shared" si="39"/>
        <v>5.6070711984949275</v>
      </c>
      <c r="AL143" s="176">
        <f t="shared" si="40"/>
        <v>5.5</v>
      </c>
      <c r="AM143" s="176">
        <v>5.5</v>
      </c>
      <c r="AN143" s="240">
        <f t="shared" si="42"/>
        <v>0</v>
      </c>
    </row>
    <row r="144" spans="1:40" ht="18" customHeight="1" x14ac:dyDescent="0.25">
      <c r="A144" s="5" t="s">
        <v>245</v>
      </c>
      <c r="B144" s="6" t="s">
        <v>33</v>
      </c>
      <c r="C144" s="7" t="s">
        <v>34</v>
      </c>
      <c r="D144" s="7" t="s">
        <v>9</v>
      </c>
      <c r="E144" s="7" t="s">
        <v>10</v>
      </c>
      <c r="F144" s="8"/>
      <c r="G144" s="192" t="s">
        <v>35</v>
      </c>
      <c r="H144" s="193"/>
      <c r="I144" s="124" t="s">
        <v>246</v>
      </c>
      <c r="J144" s="124" t="s">
        <v>87</v>
      </c>
      <c r="K144" s="180">
        <v>1</v>
      </c>
      <c r="L144" s="185">
        <v>0</v>
      </c>
      <c r="M144" s="180">
        <v>0</v>
      </c>
      <c r="N144" s="9">
        <v>0</v>
      </c>
      <c r="O144" s="9">
        <v>2</v>
      </c>
      <c r="P144" s="180">
        <v>0</v>
      </c>
      <c r="Q144" s="180">
        <v>0</v>
      </c>
      <c r="R144" s="210">
        <v>6511</v>
      </c>
      <c r="S144" s="208">
        <v>0.5</v>
      </c>
      <c r="T144" s="50">
        <f t="shared" si="32"/>
        <v>3.5</v>
      </c>
      <c r="U144" s="40"/>
      <c r="V144" s="156">
        <v>254</v>
      </c>
      <c r="W144" s="157">
        <v>0</v>
      </c>
      <c r="X144" s="45">
        <f t="shared" si="41"/>
        <v>1.27</v>
      </c>
      <c r="Y144" s="157">
        <v>157</v>
      </c>
      <c r="Z144" s="45">
        <f t="shared" si="33"/>
        <v>0.22428571428571428</v>
      </c>
      <c r="AA144" s="157">
        <v>37</v>
      </c>
      <c r="AB144" s="157">
        <v>7</v>
      </c>
      <c r="AC144" s="157">
        <v>29</v>
      </c>
      <c r="AD144" s="45">
        <f t="shared" si="34"/>
        <v>0.97499999999999998</v>
      </c>
      <c r="AE144" s="157">
        <v>0</v>
      </c>
      <c r="AF144" s="45">
        <f t="shared" si="35"/>
        <v>0</v>
      </c>
      <c r="AG144" s="160">
        <v>72</v>
      </c>
      <c r="AH144" s="45">
        <f t="shared" si="36"/>
        <v>0.75</v>
      </c>
      <c r="AI144" s="43">
        <f t="shared" si="37"/>
        <v>3.2192857142857143</v>
      </c>
      <c r="AJ144" s="48">
        <f t="shared" si="38"/>
        <v>2.8210253609219662</v>
      </c>
      <c r="AK144" s="175">
        <f t="shared" si="39"/>
        <v>6.3210253609219667</v>
      </c>
      <c r="AL144" s="176">
        <f t="shared" si="40"/>
        <v>6.25</v>
      </c>
      <c r="AM144" s="176">
        <v>6.5</v>
      </c>
      <c r="AN144" s="240">
        <f t="shared" si="42"/>
        <v>0.25</v>
      </c>
    </row>
    <row r="145" spans="1:40" ht="18" customHeight="1" x14ac:dyDescent="0.25">
      <c r="A145" s="5" t="s">
        <v>311</v>
      </c>
      <c r="B145" s="6" t="s">
        <v>33</v>
      </c>
      <c r="C145" s="7" t="s">
        <v>34</v>
      </c>
      <c r="D145" s="7" t="s">
        <v>9</v>
      </c>
      <c r="E145" s="7" t="s">
        <v>10</v>
      </c>
      <c r="F145" s="8"/>
      <c r="G145" s="192" t="s">
        <v>35</v>
      </c>
      <c r="H145" s="193"/>
      <c r="I145" s="124" t="s">
        <v>312</v>
      </c>
      <c r="J145" s="124" t="s">
        <v>313</v>
      </c>
      <c r="K145" s="180">
        <v>1</v>
      </c>
      <c r="L145" s="180">
        <v>0</v>
      </c>
      <c r="M145" s="180">
        <v>0</v>
      </c>
      <c r="N145" s="9">
        <v>0</v>
      </c>
      <c r="O145" s="9">
        <v>2</v>
      </c>
      <c r="P145" s="180">
        <v>0</v>
      </c>
      <c r="Q145" s="180">
        <v>0</v>
      </c>
      <c r="R145" s="210">
        <v>9144</v>
      </c>
      <c r="S145" s="208">
        <v>0.5</v>
      </c>
      <c r="T145" s="50">
        <f t="shared" si="32"/>
        <v>3.5</v>
      </c>
      <c r="U145" s="40"/>
      <c r="V145" s="156">
        <v>244</v>
      </c>
      <c r="W145" s="157">
        <v>0</v>
      </c>
      <c r="X145" s="45">
        <f t="shared" si="41"/>
        <v>1.22</v>
      </c>
      <c r="Y145" s="156">
        <v>116</v>
      </c>
      <c r="Z145" s="45">
        <f t="shared" si="33"/>
        <v>0.1657142857142857</v>
      </c>
      <c r="AA145" s="157">
        <v>18</v>
      </c>
      <c r="AB145" s="157">
        <v>25</v>
      </c>
      <c r="AC145" s="157">
        <v>0</v>
      </c>
      <c r="AD145" s="45">
        <f t="shared" si="34"/>
        <v>0.71666666666666667</v>
      </c>
      <c r="AE145" s="157">
        <v>0</v>
      </c>
      <c r="AF145" s="45">
        <f t="shared" si="35"/>
        <v>0</v>
      </c>
      <c r="AG145" s="160">
        <v>70.599999999999994</v>
      </c>
      <c r="AH145" s="45">
        <f t="shared" si="36"/>
        <v>0.75</v>
      </c>
      <c r="AI145" s="43">
        <f t="shared" si="37"/>
        <v>2.8523809523809525</v>
      </c>
      <c r="AJ145" s="48">
        <f t="shared" si="38"/>
        <v>2.499510674051117</v>
      </c>
      <c r="AK145" s="175">
        <f t="shared" si="39"/>
        <v>5.999510674051117</v>
      </c>
      <c r="AL145" s="176">
        <f t="shared" si="40"/>
        <v>6</v>
      </c>
      <c r="AM145" s="176">
        <v>7.5</v>
      </c>
      <c r="AN145" s="240">
        <f t="shared" si="42"/>
        <v>1.5</v>
      </c>
    </row>
    <row r="146" spans="1:40" ht="18" customHeight="1" x14ac:dyDescent="0.25">
      <c r="A146" s="5" t="s">
        <v>599</v>
      </c>
      <c r="B146" s="6" t="s">
        <v>8</v>
      </c>
      <c r="C146" s="7" t="s">
        <v>8</v>
      </c>
      <c r="D146" s="7" t="s">
        <v>9</v>
      </c>
      <c r="E146" s="137" t="s">
        <v>29</v>
      </c>
      <c r="F146" s="8"/>
      <c r="G146" s="192" t="s">
        <v>11</v>
      </c>
      <c r="H146" s="193"/>
      <c r="I146" s="124" t="s">
        <v>598</v>
      </c>
      <c r="J146" s="124" t="s">
        <v>313</v>
      </c>
      <c r="K146" s="180">
        <v>1</v>
      </c>
      <c r="L146" s="9">
        <v>1</v>
      </c>
      <c r="M146" s="180">
        <v>0</v>
      </c>
      <c r="N146" s="9">
        <v>0</v>
      </c>
      <c r="O146" s="9">
        <v>0</v>
      </c>
      <c r="P146" s="180">
        <v>0</v>
      </c>
      <c r="Q146" s="180">
        <v>0</v>
      </c>
      <c r="R146" s="210">
        <v>7895</v>
      </c>
      <c r="S146" s="208">
        <v>0.5</v>
      </c>
      <c r="T146" s="50">
        <f t="shared" si="32"/>
        <v>2.5</v>
      </c>
      <c r="U146" s="40"/>
      <c r="V146" s="159">
        <v>482</v>
      </c>
      <c r="W146" s="157">
        <v>0</v>
      </c>
      <c r="X146" s="45">
        <f t="shared" si="41"/>
        <v>2.41</v>
      </c>
      <c r="Y146" s="159">
        <v>395</v>
      </c>
      <c r="Z146" s="45">
        <f t="shared" si="33"/>
        <v>0.56428571428571428</v>
      </c>
      <c r="AA146" s="157">
        <v>0</v>
      </c>
      <c r="AB146" s="157">
        <v>0</v>
      </c>
      <c r="AC146" s="157">
        <v>0</v>
      </c>
      <c r="AD146" s="45">
        <f t="shared" si="34"/>
        <v>0</v>
      </c>
      <c r="AE146" s="157">
        <v>52</v>
      </c>
      <c r="AF146" s="45">
        <f t="shared" si="35"/>
        <v>0.5</v>
      </c>
      <c r="AG146" s="160">
        <v>78.7</v>
      </c>
      <c r="AH146" s="45">
        <f t="shared" si="36"/>
        <v>0.75</v>
      </c>
      <c r="AI146" s="43">
        <f t="shared" si="37"/>
        <v>4.2242857142857142</v>
      </c>
      <c r="AJ146" s="48">
        <f t="shared" si="38"/>
        <v>3.7016960249595088</v>
      </c>
      <c r="AK146" s="175">
        <f t="shared" si="39"/>
        <v>6.2016960249595083</v>
      </c>
      <c r="AL146" s="176">
        <f t="shared" si="40"/>
        <v>6.25</v>
      </c>
      <c r="AM146" s="176">
        <v>6</v>
      </c>
      <c r="AN146" s="240">
        <f t="shared" si="42"/>
        <v>-0.25</v>
      </c>
    </row>
    <row r="147" spans="1:40" ht="18" customHeight="1" x14ac:dyDescent="0.25">
      <c r="A147" s="5" t="s">
        <v>57</v>
      </c>
      <c r="B147" s="6" t="s">
        <v>8</v>
      </c>
      <c r="C147" s="7" t="s">
        <v>8</v>
      </c>
      <c r="D147" s="7" t="s">
        <v>9</v>
      </c>
      <c r="E147" s="7" t="s">
        <v>10</v>
      </c>
      <c r="F147" s="8"/>
      <c r="G147" s="192" t="s">
        <v>11</v>
      </c>
      <c r="H147" s="193"/>
      <c r="I147" s="124" t="s">
        <v>58</v>
      </c>
      <c r="J147" s="124" t="s">
        <v>59</v>
      </c>
      <c r="K147" s="180">
        <v>1</v>
      </c>
      <c r="L147" s="185">
        <v>0</v>
      </c>
      <c r="M147" s="180">
        <v>0</v>
      </c>
      <c r="N147" s="9">
        <v>0</v>
      </c>
      <c r="O147" s="9">
        <v>0</v>
      </c>
      <c r="P147" s="180">
        <v>0</v>
      </c>
      <c r="Q147" s="180">
        <v>0</v>
      </c>
      <c r="R147" s="210">
        <v>5090</v>
      </c>
      <c r="S147" s="208">
        <v>0.5</v>
      </c>
      <c r="T147" s="50">
        <f t="shared" si="32"/>
        <v>1.5</v>
      </c>
      <c r="U147" s="40"/>
      <c r="V147" s="156">
        <v>394</v>
      </c>
      <c r="W147" s="157">
        <v>0</v>
      </c>
      <c r="X147" s="45">
        <f t="shared" si="41"/>
        <v>1.97</v>
      </c>
      <c r="Y147" s="157">
        <f>286</f>
        <v>286</v>
      </c>
      <c r="Z147" s="45">
        <f t="shared" si="33"/>
        <v>0.40857142857142859</v>
      </c>
      <c r="AA147" s="157">
        <v>0</v>
      </c>
      <c r="AB147" s="157">
        <v>0</v>
      </c>
      <c r="AC147" s="157">
        <v>0</v>
      </c>
      <c r="AD147" s="45">
        <f t="shared" si="34"/>
        <v>0</v>
      </c>
      <c r="AE147" s="157">
        <v>0</v>
      </c>
      <c r="AF147" s="45">
        <f t="shared" si="35"/>
        <v>0</v>
      </c>
      <c r="AG147" s="160">
        <v>100.2</v>
      </c>
      <c r="AH147" s="45">
        <f t="shared" si="36"/>
        <v>0.5</v>
      </c>
      <c r="AI147" s="43">
        <f t="shared" si="37"/>
        <v>2.8785714285714286</v>
      </c>
      <c r="AJ147" s="48">
        <f t="shared" si="38"/>
        <v>2.5224611059497501</v>
      </c>
      <c r="AK147" s="175">
        <f t="shared" si="39"/>
        <v>4.0224611059497501</v>
      </c>
      <c r="AL147" s="176">
        <f t="shared" si="40"/>
        <v>4</v>
      </c>
      <c r="AM147" s="176">
        <v>3.5</v>
      </c>
      <c r="AN147" s="240">
        <f t="shared" si="42"/>
        <v>-0.5</v>
      </c>
    </row>
    <row r="148" spans="1:40" ht="18" customHeight="1" x14ac:dyDescent="0.25">
      <c r="A148" s="10" t="s">
        <v>255</v>
      </c>
      <c r="B148" s="11" t="s">
        <v>33</v>
      </c>
      <c r="C148" s="12" t="s">
        <v>34</v>
      </c>
      <c r="D148" s="12" t="s">
        <v>9</v>
      </c>
      <c r="E148" s="12" t="s">
        <v>10</v>
      </c>
      <c r="F148" s="13"/>
      <c r="G148" s="191" t="s">
        <v>11</v>
      </c>
      <c r="H148" s="195"/>
      <c r="I148" s="125" t="s">
        <v>253</v>
      </c>
      <c r="J148" s="125" t="s">
        <v>254</v>
      </c>
      <c r="K148" s="186">
        <v>1</v>
      </c>
      <c r="L148" s="186">
        <v>0</v>
      </c>
      <c r="M148" s="186">
        <v>0</v>
      </c>
      <c r="N148" s="186">
        <v>0</v>
      </c>
      <c r="O148" s="186">
        <v>0</v>
      </c>
      <c r="P148" s="186">
        <v>0</v>
      </c>
      <c r="Q148" s="186">
        <v>0</v>
      </c>
      <c r="R148" s="209">
        <v>9774</v>
      </c>
      <c r="S148" s="207">
        <v>0.5</v>
      </c>
      <c r="T148" s="186">
        <f t="shared" si="32"/>
        <v>1.5</v>
      </c>
      <c r="U148" s="40"/>
      <c r="V148" s="197">
        <v>303</v>
      </c>
      <c r="W148" s="197">
        <v>0</v>
      </c>
      <c r="X148" s="45">
        <f t="shared" si="41"/>
        <v>1.5149999999999999</v>
      </c>
      <c r="Y148" s="197">
        <v>209</v>
      </c>
      <c r="Z148" s="45">
        <f t="shared" si="33"/>
        <v>0.2985714285714286</v>
      </c>
      <c r="AA148" s="197">
        <v>5</v>
      </c>
      <c r="AB148" s="197">
        <v>11</v>
      </c>
      <c r="AC148" s="197">
        <v>0</v>
      </c>
      <c r="AD148" s="45">
        <f t="shared" si="34"/>
        <v>0.26666666666666666</v>
      </c>
      <c r="AE148" s="197">
        <v>0</v>
      </c>
      <c r="AF148" s="45">
        <f t="shared" si="35"/>
        <v>0</v>
      </c>
      <c r="AG148" s="199">
        <v>75</v>
      </c>
      <c r="AH148" s="45">
        <f t="shared" si="36"/>
        <v>0.75</v>
      </c>
      <c r="AI148" s="186">
        <f t="shared" si="37"/>
        <v>2.8302380952380952</v>
      </c>
      <c r="AJ148" s="200">
        <f t="shared" si="38"/>
        <v>2.4801071270822725</v>
      </c>
      <c r="AK148" s="174">
        <f t="shared" si="39"/>
        <v>3.9801071270822725</v>
      </c>
      <c r="AL148" s="174">
        <f t="shared" si="40"/>
        <v>4</v>
      </c>
      <c r="AM148" s="174"/>
      <c r="AN148" s="239"/>
    </row>
    <row r="149" spans="1:40" ht="18" customHeight="1" x14ac:dyDescent="0.25">
      <c r="A149" s="10" t="s">
        <v>252</v>
      </c>
      <c r="B149" s="11" t="s">
        <v>33</v>
      </c>
      <c r="C149" s="12" t="s">
        <v>49</v>
      </c>
      <c r="D149" s="12" t="s">
        <v>9</v>
      </c>
      <c r="E149" s="12" t="s">
        <v>10</v>
      </c>
      <c r="F149" s="13"/>
      <c r="G149" s="191" t="s">
        <v>35</v>
      </c>
      <c r="H149" s="195"/>
      <c r="I149" s="125" t="s">
        <v>253</v>
      </c>
      <c r="J149" s="125" t="s">
        <v>254</v>
      </c>
      <c r="K149" s="186">
        <v>1</v>
      </c>
      <c r="L149" s="186">
        <v>0</v>
      </c>
      <c r="M149" s="186">
        <v>0</v>
      </c>
      <c r="N149" s="186">
        <v>0</v>
      </c>
      <c r="O149" s="186">
        <v>2</v>
      </c>
      <c r="P149" s="186">
        <v>0</v>
      </c>
      <c r="Q149" s="186">
        <v>0</v>
      </c>
      <c r="R149" s="209">
        <v>21273</v>
      </c>
      <c r="S149" s="207">
        <v>1</v>
      </c>
      <c r="T149" s="186">
        <f t="shared" si="32"/>
        <v>4</v>
      </c>
      <c r="U149" s="40"/>
      <c r="V149" s="197">
        <v>666</v>
      </c>
      <c r="W149" s="197">
        <v>101</v>
      </c>
      <c r="X149" s="45">
        <f>((V149-W149)/150)*0.5+(W149/200)*0.5</f>
        <v>2.1358333333333333</v>
      </c>
      <c r="Y149" s="197">
        <v>515</v>
      </c>
      <c r="Z149" s="45">
        <f t="shared" si="33"/>
        <v>0.73571428571428577</v>
      </c>
      <c r="AA149" s="197">
        <v>33</v>
      </c>
      <c r="AB149" s="197">
        <v>25</v>
      </c>
      <c r="AC149" s="197">
        <v>0</v>
      </c>
      <c r="AD149" s="45">
        <f t="shared" si="34"/>
        <v>0.96666666666666667</v>
      </c>
      <c r="AE149" s="197">
        <v>0</v>
      </c>
      <c r="AF149" s="45">
        <f t="shared" si="35"/>
        <v>0</v>
      </c>
      <c r="AG149" s="199">
        <v>98.2</v>
      </c>
      <c r="AH149" s="45">
        <f t="shared" si="36"/>
        <v>0.5</v>
      </c>
      <c r="AI149" s="186">
        <f t="shared" si="37"/>
        <v>4.3382142857142858</v>
      </c>
      <c r="AJ149" s="200">
        <f t="shared" si="38"/>
        <v>3.8015304037185627</v>
      </c>
      <c r="AK149" s="174">
        <f t="shared" si="39"/>
        <v>7.8015304037185622</v>
      </c>
      <c r="AL149" s="174">
        <f t="shared" si="40"/>
        <v>7.75</v>
      </c>
      <c r="AM149" s="174">
        <v>13</v>
      </c>
      <c r="AN149" s="239">
        <f>AM149-(AL149+AL148)</f>
        <v>1.25</v>
      </c>
    </row>
    <row r="150" spans="1:40" ht="18" customHeight="1" x14ac:dyDescent="0.25">
      <c r="A150" s="5" t="s">
        <v>280</v>
      </c>
      <c r="B150" s="6" t="s">
        <v>8</v>
      </c>
      <c r="C150" s="7" t="s">
        <v>8</v>
      </c>
      <c r="D150" s="7" t="s">
        <v>9</v>
      </c>
      <c r="E150" s="137" t="s">
        <v>29</v>
      </c>
      <c r="F150" s="8"/>
      <c r="G150" s="192" t="s">
        <v>11</v>
      </c>
      <c r="H150" s="193"/>
      <c r="I150" s="124" t="s">
        <v>281</v>
      </c>
      <c r="J150" s="124" t="s">
        <v>254</v>
      </c>
      <c r="K150" s="180">
        <v>1</v>
      </c>
      <c r="L150" s="9">
        <v>1</v>
      </c>
      <c r="M150" s="180">
        <v>0</v>
      </c>
      <c r="N150" s="9">
        <v>0</v>
      </c>
      <c r="O150" s="9">
        <v>0</v>
      </c>
      <c r="P150" s="180">
        <v>0</v>
      </c>
      <c r="Q150" s="180">
        <v>0</v>
      </c>
      <c r="R150" s="210">
        <v>8972</v>
      </c>
      <c r="S150" s="208">
        <v>0.5</v>
      </c>
      <c r="T150" s="50">
        <f t="shared" si="32"/>
        <v>2.5</v>
      </c>
      <c r="U150" s="40"/>
      <c r="V150" s="156">
        <v>508</v>
      </c>
      <c r="W150" s="157">
        <v>0</v>
      </c>
      <c r="X150" s="45">
        <f>((V150-W150)/100)*0.5+(W150/200)*0.5</f>
        <v>2.54</v>
      </c>
      <c r="Y150" s="156">
        <v>369</v>
      </c>
      <c r="Z150" s="45">
        <f t="shared" si="33"/>
        <v>0.52714285714285714</v>
      </c>
      <c r="AA150" s="157">
        <v>0</v>
      </c>
      <c r="AB150" s="157">
        <v>0</v>
      </c>
      <c r="AC150" s="157">
        <v>0</v>
      </c>
      <c r="AD150" s="45">
        <f t="shared" si="34"/>
        <v>0</v>
      </c>
      <c r="AE150" s="157">
        <v>66</v>
      </c>
      <c r="AF150" s="45">
        <f t="shared" si="35"/>
        <v>0.75</v>
      </c>
      <c r="AG150" s="160">
        <v>75.400000000000006</v>
      </c>
      <c r="AH150" s="45">
        <f t="shared" si="36"/>
        <v>0.75</v>
      </c>
      <c r="AI150" s="43">
        <f t="shared" si="37"/>
        <v>4.5671428571428567</v>
      </c>
      <c r="AJ150" s="48">
        <f t="shared" si="38"/>
        <v>4.0021380425416124</v>
      </c>
      <c r="AK150" s="175">
        <f t="shared" si="39"/>
        <v>6.5021380425416124</v>
      </c>
      <c r="AL150" s="176">
        <f t="shared" si="40"/>
        <v>6.5</v>
      </c>
      <c r="AM150" s="176">
        <v>6</v>
      </c>
      <c r="AN150" s="240">
        <f>AM150-AL150</f>
        <v>-0.5</v>
      </c>
    </row>
    <row r="151" spans="1:40" ht="18" customHeight="1" x14ac:dyDescent="0.25">
      <c r="A151" s="5" t="s">
        <v>561</v>
      </c>
      <c r="B151" s="6" t="s">
        <v>8</v>
      </c>
      <c r="C151" s="7" t="s">
        <v>8</v>
      </c>
      <c r="D151" s="7" t="s">
        <v>9</v>
      </c>
      <c r="E151" s="7" t="s">
        <v>10</v>
      </c>
      <c r="F151" s="8"/>
      <c r="G151" s="192" t="s">
        <v>11</v>
      </c>
      <c r="H151" s="193"/>
      <c r="I151" s="124" t="s">
        <v>562</v>
      </c>
      <c r="J151" s="124" t="s">
        <v>563</v>
      </c>
      <c r="K151" s="180">
        <v>1</v>
      </c>
      <c r="L151" s="180">
        <v>0</v>
      </c>
      <c r="M151" s="180">
        <v>0</v>
      </c>
      <c r="N151" s="9">
        <v>0</v>
      </c>
      <c r="O151" s="9">
        <v>0</v>
      </c>
      <c r="P151" s="180">
        <v>0</v>
      </c>
      <c r="Q151" s="180">
        <v>0</v>
      </c>
      <c r="R151" s="210">
        <v>6200</v>
      </c>
      <c r="S151" s="208">
        <v>0.5</v>
      </c>
      <c r="T151" s="50">
        <f t="shared" si="32"/>
        <v>1.5</v>
      </c>
      <c r="U151" s="40"/>
      <c r="V151" s="156">
        <v>328</v>
      </c>
      <c r="W151" s="157">
        <v>0</v>
      </c>
      <c r="X151" s="45">
        <f>((V151-W151)/100)*0.5+(W151/200)*0.5</f>
        <v>1.64</v>
      </c>
      <c r="Y151" s="156">
        <v>245</v>
      </c>
      <c r="Z151" s="45">
        <f t="shared" si="33"/>
        <v>0.35</v>
      </c>
      <c r="AA151" s="157">
        <v>0</v>
      </c>
      <c r="AB151" s="157">
        <v>0</v>
      </c>
      <c r="AC151" s="157">
        <v>0</v>
      </c>
      <c r="AD151" s="45">
        <f t="shared" si="34"/>
        <v>0</v>
      </c>
      <c r="AE151" s="157">
        <v>0</v>
      </c>
      <c r="AF151" s="45">
        <f t="shared" si="35"/>
        <v>0</v>
      </c>
      <c r="AG151" s="160">
        <v>86.6</v>
      </c>
      <c r="AH151" s="45">
        <f t="shared" si="36"/>
        <v>0.75</v>
      </c>
      <c r="AI151" s="43">
        <f t="shared" si="37"/>
        <v>2.7399999999999998</v>
      </c>
      <c r="AJ151" s="48">
        <f t="shared" si="38"/>
        <v>2.4010324571769823</v>
      </c>
      <c r="AK151" s="175">
        <f t="shared" si="39"/>
        <v>3.9010324571769823</v>
      </c>
      <c r="AL151" s="176">
        <f t="shared" si="40"/>
        <v>4</v>
      </c>
      <c r="AM151" s="176">
        <v>3</v>
      </c>
      <c r="AN151" s="240">
        <f>AM151-AL151</f>
        <v>-1</v>
      </c>
    </row>
    <row r="152" spans="1:40" ht="18" customHeight="1" x14ac:dyDescent="0.25">
      <c r="A152" s="5" t="s">
        <v>197</v>
      </c>
      <c r="B152" s="6" t="s">
        <v>8</v>
      </c>
      <c r="C152" s="7" t="s">
        <v>8</v>
      </c>
      <c r="D152" s="7" t="s">
        <v>9</v>
      </c>
      <c r="E152" s="7" t="s">
        <v>10</v>
      </c>
      <c r="F152" s="8"/>
      <c r="G152" s="192" t="s">
        <v>11</v>
      </c>
      <c r="H152" s="193"/>
      <c r="I152" s="124" t="s">
        <v>198</v>
      </c>
      <c r="J152" s="124" t="s">
        <v>199</v>
      </c>
      <c r="K152" s="180">
        <v>1</v>
      </c>
      <c r="L152" s="185">
        <v>0</v>
      </c>
      <c r="M152" s="180">
        <v>0</v>
      </c>
      <c r="N152" s="9">
        <v>0</v>
      </c>
      <c r="O152" s="9">
        <v>0</v>
      </c>
      <c r="P152" s="180">
        <v>0</v>
      </c>
      <c r="Q152" s="180">
        <v>0</v>
      </c>
      <c r="R152" s="210">
        <v>3792</v>
      </c>
      <c r="S152" s="208">
        <v>0.5</v>
      </c>
      <c r="T152" s="50">
        <f t="shared" si="32"/>
        <v>1.5</v>
      </c>
      <c r="U152" s="40"/>
      <c r="V152" s="156">
        <v>384</v>
      </c>
      <c r="W152" s="157">
        <v>0</v>
      </c>
      <c r="X152" s="45">
        <f>((V152-W152)/100)*0.5+(W152/200)*0.5</f>
        <v>1.92</v>
      </c>
      <c r="Y152" s="156">
        <v>324</v>
      </c>
      <c r="Z152" s="45">
        <f t="shared" si="33"/>
        <v>0.46285714285714286</v>
      </c>
      <c r="AA152" s="157">
        <v>0</v>
      </c>
      <c r="AB152" s="157">
        <v>0</v>
      </c>
      <c r="AC152" s="157">
        <v>0</v>
      </c>
      <c r="AD152" s="45">
        <f t="shared" si="34"/>
        <v>0</v>
      </c>
      <c r="AE152" s="157">
        <v>0</v>
      </c>
      <c r="AF152" s="45">
        <f t="shared" si="35"/>
        <v>0</v>
      </c>
      <c r="AG152" s="160">
        <v>125.3</v>
      </c>
      <c r="AH152" s="45">
        <f t="shared" si="36"/>
        <v>0</v>
      </c>
      <c r="AI152" s="43">
        <f t="shared" si="37"/>
        <v>2.3828571428571426</v>
      </c>
      <c r="AJ152" s="48">
        <f t="shared" si="38"/>
        <v>2.0880720221956239</v>
      </c>
      <c r="AK152" s="175">
        <f t="shared" si="39"/>
        <v>3.5880720221956239</v>
      </c>
      <c r="AL152" s="176">
        <f t="shared" si="40"/>
        <v>3.5</v>
      </c>
      <c r="AM152" s="176">
        <v>3</v>
      </c>
      <c r="AN152" s="240">
        <f>AM152-AL152</f>
        <v>-0.5</v>
      </c>
    </row>
    <row r="153" spans="1:40" ht="18" customHeight="1" x14ac:dyDescent="0.25">
      <c r="A153" s="5" t="s">
        <v>364</v>
      </c>
      <c r="B153" s="6" t="s">
        <v>33</v>
      </c>
      <c r="C153" s="7" t="s">
        <v>34</v>
      </c>
      <c r="D153" s="7" t="s">
        <v>9</v>
      </c>
      <c r="E153" s="7" t="s">
        <v>10</v>
      </c>
      <c r="F153" s="8"/>
      <c r="G153" s="192" t="s">
        <v>35</v>
      </c>
      <c r="H153" s="193"/>
      <c r="I153" s="124" t="s">
        <v>365</v>
      </c>
      <c r="J153" s="124" t="s">
        <v>366</v>
      </c>
      <c r="K153" s="185">
        <v>1</v>
      </c>
      <c r="L153" s="180">
        <v>0</v>
      </c>
      <c r="M153" s="180">
        <v>0</v>
      </c>
      <c r="N153" s="9">
        <v>0</v>
      </c>
      <c r="O153" s="9">
        <v>2</v>
      </c>
      <c r="P153" s="180">
        <v>0</v>
      </c>
      <c r="Q153" s="180">
        <v>0</v>
      </c>
      <c r="R153" s="210">
        <v>12801</v>
      </c>
      <c r="S153" s="208">
        <v>1</v>
      </c>
      <c r="T153" s="50">
        <f t="shared" si="32"/>
        <v>4</v>
      </c>
      <c r="U153" s="40"/>
      <c r="V153" s="156">
        <v>308</v>
      </c>
      <c r="W153" s="157">
        <v>33</v>
      </c>
      <c r="X153" s="45">
        <f>((V153-W153)/100)*0.5+(W153/200)*0.5</f>
        <v>1.4575</v>
      </c>
      <c r="Y153" s="156">
        <v>158</v>
      </c>
      <c r="Z153" s="45">
        <f t="shared" si="33"/>
        <v>0.2257142857142857</v>
      </c>
      <c r="AA153" s="157">
        <v>75</v>
      </c>
      <c r="AB153" s="157">
        <v>10</v>
      </c>
      <c r="AC153" s="157">
        <v>0</v>
      </c>
      <c r="AD153" s="45">
        <f t="shared" si="34"/>
        <v>1.4166666666666667</v>
      </c>
      <c r="AE153" s="157">
        <v>0</v>
      </c>
      <c r="AF153" s="45">
        <f t="shared" si="35"/>
        <v>0</v>
      </c>
      <c r="AG153" s="160">
        <v>80.599999999999994</v>
      </c>
      <c r="AH153" s="45">
        <f t="shared" si="36"/>
        <v>0.75</v>
      </c>
      <c r="AI153" s="43">
        <f t="shared" si="37"/>
        <v>3.8498809523809525</v>
      </c>
      <c r="AJ153" s="48">
        <f t="shared" si="38"/>
        <v>3.3736091689540513</v>
      </c>
      <c r="AK153" s="175">
        <f t="shared" si="39"/>
        <v>7.3736091689540508</v>
      </c>
      <c r="AL153" s="176">
        <f t="shared" si="40"/>
        <v>7.25</v>
      </c>
      <c r="AM153" s="176">
        <v>7.5</v>
      </c>
      <c r="AN153" s="240">
        <f>AM153-AL153</f>
        <v>0.25</v>
      </c>
    </row>
    <row r="154" spans="1:40" ht="18" customHeight="1" x14ac:dyDescent="0.25">
      <c r="A154" s="10" t="s">
        <v>521</v>
      </c>
      <c r="B154" s="6" t="s">
        <v>8</v>
      </c>
      <c r="C154" s="12" t="s">
        <v>8</v>
      </c>
      <c r="D154" s="12" t="s">
        <v>9</v>
      </c>
      <c r="E154" s="137" t="s">
        <v>29</v>
      </c>
      <c r="F154" s="19" t="s">
        <v>35</v>
      </c>
      <c r="G154" s="191" t="s">
        <v>35</v>
      </c>
      <c r="H154" s="195"/>
      <c r="I154" s="125" t="s">
        <v>522</v>
      </c>
      <c r="J154" s="125" t="s">
        <v>366</v>
      </c>
      <c r="K154" s="186">
        <v>1</v>
      </c>
      <c r="L154" s="186">
        <v>1</v>
      </c>
      <c r="M154" s="186">
        <v>0</v>
      </c>
      <c r="N154" s="186">
        <v>0.25</v>
      </c>
      <c r="O154" s="186">
        <v>2</v>
      </c>
      <c r="P154" s="186">
        <v>0</v>
      </c>
      <c r="Q154" s="186">
        <v>0</v>
      </c>
      <c r="R154" s="209">
        <v>11440</v>
      </c>
      <c r="S154" s="207">
        <v>1</v>
      </c>
      <c r="T154" s="186">
        <f t="shared" si="32"/>
        <v>5.25</v>
      </c>
      <c r="U154" s="40"/>
      <c r="V154" s="197">
        <v>403</v>
      </c>
      <c r="W154" s="197">
        <v>0</v>
      </c>
      <c r="X154" s="45">
        <f>((V154-W154)/100)*0.5+(W154/200)*0.5</f>
        <v>2.0150000000000001</v>
      </c>
      <c r="Y154" s="197">
        <v>303</v>
      </c>
      <c r="Z154" s="45">
        <f t="shared" si="33"/>
        <v>0.43285714285714288</v>
      </c>
      <c r="AA154" s="197">
        <v>11</v>
      </c>
      <c r="AB154" s="197">
        <v>11</v>
      </c>
      <c r="AC154" s="197">
        <v>0</v>
      </c>
      <c r="AD154" s="45">
        <f t="shared" si="34"/>
        <v>0.36666666666666664</v>
      </c>
      <c r="AE154" s="197">
        <v>0</v>
      </c>
      <c r="AF154" s="45">
        <f t="shared" si="35"/>
        <v>0</v>
      </c>
      <c r="AG154" s="199">
        <v>88.3</v>
      </c>
      <c r="AH154" s="45">
        <f t="shared" si="36"/>
        <v>0.75</v>
      </c>
      <c r="AI154" s="186">
        <f t="shared" si="37"/>
        <v>3.5645238095238096</v>
      </c>
      <c r="AJ154" s="200">
        <f t="shared" si="38"/>
        <v>3.1235537814039458</v>
      </c>
      <c r="AK154" s="174">
        <f t="shared" si="39"/>
        <v>8.3735537814039454</v>
      </c>
      <c r="AL154" s="174">
        <f t="shared" si="40"/>
        <v>8.25</v>
      </c>
      <c r="AM154" s="174">
        <v>7.5</v>
      </c>
      <c r="AN154" s="239">
        <f>AM154-(AL154+AL155)</f>
        <v>-1.25</v>
      </c>
    </row>
    <row r="155" spans="1:40" ht="18" customHeight="1" x14ac:dyDescent="0.25">
      <c r="A155" s="10" t="s">
        <v>665</v>
      </c>
      <c r="B155" s="6"/>
      <c r="C155" s="12" t="s">
        <v>662</v>
      </c>
      <c r="D155" s="12" t="s">
        <v>9</v>
      </c>
      <c r="E155" s="12" t="s">
        <v>10</v>
      </c>
      <c r="F155" s="13"/>
      <c r="G155" s="191" t="s">
        <v>11</v>
      </c>
      <c r="H155" s="195"/>
      <c r="I155" s="125" t="s">
        <v>522</v>
      </c>
      <c r="J155" s="125" t="s">
        <v>366</v>
      </c>
      <c r="K155" s="186">
        <v>0.25</v>
      </c>
      <c r="L155" s="186">
        <v>0</v>
      </c>
      <c r="M155" s="186">
        <v>0</v>
      </c>
      <c r="N155" s="186">
        <v>0</v>
      </c>
      <c r="O155" s="186">
        <v>0</v>
      </c>
      <c r="P155" s="186">
        <v>0</v>
      </c>
      <c r="Q155" s="186">
        <v>0</v>
      </c>
      <c r="R155" s="209">
        <v>0</v>
      </c>
      <c r="S155" s="207">
        <v>0</v>
      </c>
      <c r="T155" s="186">
        <f t="shared" si="32"/>
        <v>0.25</v>
      </c>
      <c r="U155" s="40"/>
      <c r="V155" s="197">
        <v>23</v>
      </c>
      <c r="W155" s="197">
        <v>0</v>
      </c>
      <c r="X155" s="45">
        <f>(V155/49*0.5)</f>
        <v>0.23469387755102042</v>
      </c>
      <c r="Y155" s="197">
        <v>0</v>
      </c>
      <c r="Z155" s="45">
        <f t="shared" si="33"/>
        <v>0</v>
      </c>
      <c r="AA155" s="197">
        <v>0</v>
      </c>
      <c r="AB155" s="197">
        <v>0</v>
      </c>
      <c r="AC155" s="197">
        <v>0</v>
      </c>
      <c r="AD155" s="45">
        <f t="shared" si="34"/>
        <v>0</v>
      </c>
      <c r="AE155" s="197">
        <v>0</v>
      </c>
      <c r="AF155" s="45">
        <f t="shared" si="35"/>
        <v>0</v>
      </c>
      <c r="AG155" s="199"/>
      <c r="AH155" s="45"/>
      <c r="AI155" s="186">
        <f t="shared" si="37"/>
        <v>0.23469387755102042</v>
      </c>
      <c r="AJ155" s="200">
        <f t="shared" si="38"/>
        <v>0.20565971441632133</v>
      </c>
      <c r="AK155" s="174">
        <f t="shared" si="39"/>
        <v>0.45565971441632136</v>
      </c>
      <c r="AL155" s="174">
        <f t="shared" si="40"/>
        <v>0.5</v>
      </c>
      <c r="AM155" s="174"/>
      <c r="AN155" s="239"/>
    </row>
    <row r="156" spans="1:40" ht="18" customHeight="1" x14ac:dyDescent="0.25">
      <c r="A156" s="5" t="s">
        <v>113</v>
      </c>
      <c r="B156" s="6" t="s">
        <v>33</v>
      </c>
      <c r="C156" s="7" t="s">
        <v>34</v>
      </c>
      <c r="D156" s="7" t="s">
        <v>9</v>
      </c>
      <c r="E156" s="7" t="s">
        <v>10</v>
      </c>
      <c r="F156" s="8"/>
      <c r="G156" s="192" t="s">
        <v>35</v>
      </c>
      <c r="H156" s="193"/>
      <c r="I156" s="126" t="s">
        <v>114</v>
      </c>
      <c r="J156" s="124" t="s">
        <v>115</v>
      </c>
      <c r="K156" s="180">
        <v>1</v>
      </c>
      <c r="L156" s="180">
        <v>0</v>
      </c>
      <c r="M156" s="180">
        <v>0</v>
      </c>
      <c r="N156" s="9">
        <v>0</v>
      </c>
      <c r="O156" s="9">
        <v>2</v>
      </c>
      <c r="P156" s="180">
        <v>0</v>
      </c>
      <c r="Q156" s="180">
        <v>0</v>
      </c>
      <c r="R156" s="210">
        <v>16566</v>
      </c>
      <c r="S156" s="208">
        <v>1</v>
      </c>
      <c r="T156" s="50">
        <f t="shared" si="32"/>
        <v>4</v>
      </c>
      <c r="U156" s="40"/>
      <c r="V156" s="156">
        <v>231</v>
      </c>
      <c r="W156" s="157">
        <v>0</v>
      </c>
      <c r="X156" s="45">
        <f t="shared" ref="X156:X162" si="43">((V156-W156)/100)*0.5+(W156/200)*0.5</f>
        <v>1.155</v>
      </c>
      <c r="Y156" s="156">
        <v>64</v>
      </c>
      <c r="Z156" s="45">
        <f t="shared" si="33"/>
        <v>9.1428571428571428E-2</v>
      </c>
      <c r="AA156" s="157">
        <v>28</v>
      </c>
      <c r="AB156" s="157">
        <v>126</v>
      </c>
      <c r="AC156" s="157">
        <v>0</v>
      </c>
      <c r="AD156" s="45">
        <f t="shared" si="34"/>
        <v>2.5666666666666669</v>
      </c>
      <c r="AE156" s="157">
        <v>0</v>
      </c>
      <c r="AF156" s="45">
        <f t="shared" si="35"/>
        <v>0</v>
      </c>
      <c r="AG156" s="160">
        <v>86.4</v>
      </c>
      <c r="AH156" s="45">
        <f t="shared" si="36"/>
        <v>0.75</v>
      </c>
      <c r="AI156" s="43">
        <f t="shared" si="37"/>
        <v>4.5630952380952383</v>
      </c>
      <c r="AJ156" s="48">
        <f t="shared" si="38"/>
        <v>3.9985911576118247</v>
      </c>
      <c r="AK156" s="175">
        <f t="shared" si="39"/>
        <v>7.9985911576118252</v>
      </c>
      <c r="AL156" s="176">
        <f t="shared" si="40"/>
        <v>8</v>
      </c>
      <c r="AM156" s="176">
        <v>6.5</v>
      </c>
      <c r="AN156" s="240">
        <f t="shared" ref="AN156:AN163" si="44">AM156-AL156</f>
        <v>-1.5</v>
      </c>
    </row>
    <row r="157" spans="1:40" ht="18" customHeight="1" x14ac:dyDescent="0.25">
      <c r="A157" s="5" t="s">
        <v>424</v>
      </c>
      <c r="B157" s="6" t="s">
        <v>8</v>
      </c>
      <c r="C157" s="7" t="s">
        <v>8</v>
      </c>
      <c r="D157" s="7" t="s">
        <v>9</v>
      </c>
      <c r="E157" s="7" t="s">
        <v>10</v>
      </c>
      <c r="F157" s="8"/>
      <c r="G157" s="192" t="s">
        <v>11</v>
      </c>
      <c r="H157" s="193"/>
      <c r="I157" s="124" t="s">
        <v>422</v>
      </c>
      <c r="J157" s="124" t="s">
        <v>425</v>
      </c>
      <c r="K157" s="180">
        <v>1</v>
      </c>
      <c r="L157" s="180">
        <v>0</v>
      </c>
      <c r="M157" s="180">
        <v>0</v>
      </c>
      <c r="N157" s="9">
        <v>0</v>
      </c>
      <c r="O157" s="9">
        <v>0</v>
      </c>
      <c r="P157" s="180">
        <v>0</v>
      </c>
      <c r="Q157" s="180">
        <v>0</v>
      </c>
      <c r="R157" s="210">
        <v>7513</v>
      </c>
      <c r="S157" s="208">
        <v>0.5</v>
      </c>
      <c r="T157" s="50">
        <f t="shared" si="32"/>
        <v>1.5</v>
      </c>
      <c r="U157" s="40"/>
      <c r="V157" s="156">
        <v>614</v>
      </c>
      <c r="W157" s="157">
        <v>0</v>
      </c>
      <c r="X157" s="45">
        <f t="shared" si="43"/>
        <v>3.07</v>
      </c>
      <c r="Y157" s="156">
        <v>523</v>
      </c>
      <c r="Z157" s="45">
        <f t="shared" si="33"/>
        <v>0.74714285714285711</v>
      </c>
      <c r="AA157" s="157">
        <v>0</v>
      </c>
      <c r="AB157" s="157">
        <v>0</v>
      </c>
      <c r="AC157" s="157">
        <v>0</v>
      </c>
      <c r="AD157" s="45">
        <f t="shared" si="34"/>
        <v>0</v>
      </c>
      <c r="AE157" s="157">
        <v>0</v>
      </c>
      <c r="AF157" s="45">
        <f t="shared" si="35"/>
        <v>0</v>
      </c>
      <c r="AG157" s="160">
        <v>112.1</v>
      </c>
      <c r="AH157" s="45">
        <f t="shared" si="36"/>
        <v>0</v>
      </c>
      <c r="AI157" s="43">
        <f t="shared" si="37"/>
        <v>3.8171428571428567</v>
      </c>
      <c r="AJ157" s="48">
        <f t="shared" si="38"/>
        <v>3.3449211290807597</v>
      </c>
      <c r="AK157" s="175">
        <f t="shared" si="39"/>
        <v>4.8449211290807597</v>
      </c>
      <c r="AL157" s="176">
        <f t="shared" si="40"/>
        <v>4.75</v>
      </c>
      <c r="AM157" s="176">
        <v>5.5</v>
      </c>
      <c r="AN157" s="240">
        <f t="shared" si="44"/>
        <v>0.75</v>
      </c>
    </row>
    <row r="158" spans="1:40" ht="18" customHeight="1" x14ac:dyDescent="0.25">
      <c r="A158" s="5" t="s">
        <v>247</v>
      </c>
      <c r="B158" s="6" t="s">
        <v>8</v>
      </c>
      <c r="C158" s="7" t="s">
        <v>8</v>
      </c>
      <c r="D158" s="7" t="s">
        <v>9</v>
      </c>
      <c r="E158" s="7" t="s">
        <v>10</v>
      </c>
      <c r="F158" s="8"/>
      <c r="G158" s="192" t="s">
        <v>11</v>
      </c>
      <c r="H158" s="193"/>
      <c r="I158" s="124" t="s">
        <v>246</v>
      </c>
      <c r="J158" s="124" t="s">
        <v>248</v>
      </c>
      <c r="K158" s="180">
        <v>1</v>
      </c>
      <c r="L158" s="180">
        <v>0</v>
      </c>
      <c r="M158" s="180">
        <v>0</v>
      </c>
      <c r="N158" s="9">
        <v>0</v>
      </c>
      <c r="O158" s="9">
        <v>0</v>
      </c>
      <c r="P158" s="180">
        <v>0</v>
      </c>
      <c r="Q158" s="180">
        <v>0</v>
      </c>
      <c r="R158" s="210">
        <v>8202</v>
      </c>
      <c r="S158" s="208">
        <v>0.5</v>
      </c>
      <c r="T158" s="50">
        <f t="shared" si="32"/>
        <v>1.5</v>
      </c>
      <c r="U158" s="40"/>
      <c r="V158" s="156">
        <v>518</v>
      </c>
      <c r="W158" s="157">
        <v>0</v>
      </c>
      <c r="X158" s="45">
        <f t="shared" si="43"/>
        <v>2.59</v>
      </c>
      <c r="Y158" s="156">
        <v>480</v>
      </c>
      <c r="Z158" s="45">
        <f t="shared" si="33"/>
        <v>0.68571428571428572</v>
      </c>
      <c r="AA158" s="157">
        <v>0</v>
      </c>
      <c r="AB158" s="157">
        <v>0</v>
      </c>
      <c r="AC158" s="157">
        <v>0</v>
      </c>
      <c r="AD158" s="45">
        <f t="shared" si="34"/>
        <v>0</v>
      </c>
      <c r="AE158" s="157">
        <v>0</v>
      </c>
      <c r="AF158" s="45">
        <f t="shared" si="35"/>
        <v>0</v>
      </c>
      <c r="AG158" s="160">
        <v>131.1</v>
      </c>
      <c r="AH158" s="45">
        <f t="shared" si="36"/>
        <v>0</v>
      </c>
      <c r="AI158" s="43">
        <f t="shared" si="37"/>
        <v>3.2757142857142858</v>
      </c>
      <c r="AJ158" s="48">
        <f t="shared" si="38"/>
        <v>2.8704731096490206</v>
      </c>
      <c r="AK158" s="175">
        <f t="shared" si="39"/>
        <v>4.370473109649021</v>
      </c>
      <c r="AL158" s="176">
        <f t="shared" si="40"/>
        <v>4.25</v>
      </c>
      <c r="AM158" s="176">
        <v>5</v>
      </c>
      <c r="AN158" s="240">
        <f t="shared" si="44"/>
        <v>0.75</v>
      </c>
    </row>
    <row r="159" spans="1:40" ht="18" customHeight="1" x14ac:dyDescent="0.25">
      <c r="A159" s="5" t="s">
        <v>96</v>
      </c>
      <c r="B159" s="6" t="s">
        <v>8</v>
      </c>
      <c r="C159" s="7" t="s">
        <v>8</v>
      </c>
      <c r="D159" s="7" t="s">
        <v>9</v>
      </c>
      <c r="E159" s="14" t="s">
        <v>42</v>
      </c>
      <c r="F159" s="8"/>
      <c r="G159" s="192" t="s">
        <v>11</v>
      </c>
      <c r="H159" s="194" t="s">
        <v>35</v>
      </c>
      <c r="I159" s="124" t="s">
        <v>97</v>
      </c>
      <c r="J159" s="124" t="s">
        <v>98</v>
      </c>
      <c r="K159" s="180">
        <v>1</v>
      </c>
      <c r="L159" s="185">
        <v>0</v>
      </c>
      <c r="M159" s="180">
        <v>1.5</v>
      </c>
      <c r="N159" s="9">
        <v>0</v>
      </c>
      <c r="O159" s="9">
        <v>0</v>
      </c>
      <c r="P159" s="180">
        <v>0</v>
      </c>
      <c r="Q159" s="185">
        <v>0.5</v>
      </c>
      <c r="R159" s="210">
        <v>10924</v>
      </c>
      <c r="S159" s="208">
        <v>1</v>
      </c>
      <c r="T159" s="50">
        <f t="shared" si="32"/>
        <v>4</v>
      </c>
      <c r="U159" s="40"/>
      <c r="V159" s="156">
        <v>706</v>
      </c>
      <c r="W159" s="157">
        <v>0</v>
      </c>
      <c r="X159" s="45">
        <f t="shared" si="43"/>
        <v>3.53</v>
      </c>
      <c r="Y159" s="156">
        <v>339</v>
      </c>
      <c r="Z159" s="45">
        <f t="shared" si="33"/>
        <v>0.48428571428571426</v>
      </c>
      <c r="AA159" s="157">
        <v>0</v>
      </c>
      <c r="AB159" s="157">
        <v>0</v>
      </c>
      <c r="AC159" s="157">
        <v>0</v>
      </c>
      <c r="AD159" s="45">
        <f t="shared" si="34"/>
        <v>0</v>
      </c>
      <c r="AE159" s="157">
        <v>62</v>
      </c>
      <c r="AF159" s="45">
        <f t="shared" si="35"/>
        <v>0.5</v>
      </c>
      <c r="AG159" s="160">
        <v>78.3</v>
      </c>
      <c r="AH159" s="45">
        <f t="shared" si="36"/>
        <v>0.75</v>
      </c>
      <c r="AI159" s="43">
        <f t="shared" si="37"/>
        <v>5.2642857142857142</v>
      </c>
      <c r="AJ159" s="48">
        <f t="shared" si="38"/>
        <v>4.6130368116252249</v>
      </c>
      <c r="AK159" s="175">
        <f t="shared" si="39"/>
        <v>8.6130368116252249</v>
      </c>
      <c r="AL159" s="176">
        <f t="shared" si="40"/>
        <v>8.5</v>
      </c>
      <c r="AM159" s="176">
        <v>10</v>
      </c>
      <c r="AN159" s="240">
        <f t="shared" si="44"/>
        <v>1.5</v>
      </c>
    </row>
    <row r="160" spans="1:40" ht="18" customHeight="1" x14ac:dyDescent="0.25">
      <c r="A160" s="5" t="s">
        <v>360</v>
      </c>
      <c r="B160" s="6" t="s">
        <v>8</v>
      </c>
      <c r="C160" s="7" t="s">
        <v>8</v>
      </c>
      <c r="D160" s="7" t="s">
        <v>9</v>
      </c>
      <c r="E160" s="7" t="s">
        <v>10</v>
      </c>
      <c r="F160" s="8"/>
      <c r="G160" s="192" t="s">
        <v>11</v>
      </c>
      <c r="H160" s="193"/>
      <c r="I160" s="124" t="s">
        <v>361</v>
      </c>
      <c r="J160" s="124" t="s">
        <v>98</v>
      </c>
      <c r="K160" s="180">
        <v>1</v>
      </c>
      <c r="L160" s="185">
        <v>0</v>
      </c>
      <c r="M160" s="180">
        <v>0</v>
      </c>
      <c r="N160" s="9">
        <v>0</v>
      </c>
      <c r="O160" s="9">
        <v>0</v>
      </c>
      <c r="P160" s="180">
        <v>0</v>
      </c>
      <c r="Q160" s="180">
        <v>0</v>
      </c>
      <c r="R160" s="210">
        <v>9971</v>
      </c>
      <c r="S160" s="208">
        <v>0.5</v>
      </c>
      <c r="T160" s="50">
        <f t="shared" si="32"/>
        <v>1.5</v>
      </c>
      <c r="U160" s="40"/>
      <c r="V160" s="156">
        <v>650</v>
      </c>
      <c r="W160" s="157">
        <v>0</v>
      </c>
      <c r="X160" s="45">
        <f t="shared" si="43"/>
        <v>3.25</v>
      </c>
      <c r="Y160" s="156">
        <v>502</v>
      </c>
      <c r="Z160" s="45">
        <f t="shared" si="33"/>
        <v>0.71714285714285719</v>
      </c>
      <c r="AA160" s="157">
        <v>0</v>
      </c>
      <c r="AB160" s="157">
        <v>0</v>
      </c>
      <c r="AC160" s="157">
        <v>0</v>
      </c>
      <c r="AD160" s="45">
        <f t="shared" si="34"/>
        <v>0</v>
      </c>
      <c r="AE160" s="157">
        <v>61</v>
      </c>
      <c r="AF160" s="45">
        <f t="shared" si="35"/>
        <v>0.5</v>
      </c>
      <c r="AG160" s="160">
        <v>94.7</v>
      </c>
      <c r="AH160" s="45">
        <f t="shared" si="36"/>
        <v>0.5</v>
      </c>
      <c r="AI160" s="43">
        <f t="shared" si="37"/>
        <v>4.9671428571428571</v>
      </c>
      <c r="AJ160" s="48">
        <f t="shared" si="38"/>
        <v>4.3526537297207346</v>
      </c>
      <c r="AK160" s="175">
        <f t="shared" si="39"/>
        <v>5.8526537297207346</v>
      </c>
      <c r="AL160" s="176">
        <f t="shared" si="40"/>
        <v>5.75</v>
      </c>
      <c r="AM160" s="176">
        <v>6</v>
      </c>
      <c r="AN160" s="240">
        <f t="shared" si="44"/>
        <v>0.25</v>
      </c>
    </row>
    <row r="161" spans="1:40" ht="18" customHeight="1" x14ac:dyDescent="0.25">
      <c r="A161" s="10" t="s">
        <v>430</v>
      </c>
      <c r="B161" s="11" t="s">
        <v>33</v>
      </c>
      <c r="C161" s="12" t="s">
        <v>34</v>
      </c>
      <c r="D161" s="12" t="s">
        <v>9</v>
      </c>
      <c r="E161" s="12" t="s">
        <v>10</v>
      </c>
      <c r="F161" s="13"/>
      <c r="G161" s="191" t="s">
        <v>35</v>
      </c>
      <c r="H161" s="195"/>
      <c r="I161" s="125" t="s">
        <v>431</v>
      </c>
      <c r="J161" s="125" t="s">
        <v>98</v>
      </c>
      <c r="K161" s="186">
        <v>1</v>
      </c>
      <c r="L161" s="186">
        <v>0</v>
      </c>
      <c r="M161" s="186">
        <v>0</v>
      </c>
      <c r="N161" s="186">
        <v>0</v>
      </c>
      <c r="O161" s="186">
        <v>2</v>
      </c>
      <c r="P161" s="186">
        <v>0</v>
      </c>
      <c r="Q161" s="186">
        <v>0</v>
      </c>
      <c r="R161" s="209">
        <v>12440</v>
      </c>
      <c r="S161" s="207">
        <v>1</v>
      </c>
      <c r="T161" s="186">
        <f t="shared" si="32"/>
        <v>4</v>
      </c>
      <c r="U161" s="40"/>
      <c r="V161" s="197">
        <v>581</v>
      </c>
      <c r="W161" s="197">
        <v>0</v>
      </c>
      <c r="X161" s="45">
        <f t="shared" si="43"/>
        <v>2.9049999999999998</v>
      </c>
      <c r="Y161" s="197">
        <v>225</v>
      </c>
      <c r="Z161" s="45">
        <f t="shared" si="33"/>
        <v>0.32142857142857145</v>
      </c>
      <c r="AA161" s="197">
        <v>57</v>
      </c>
      <c r="AB161" s="197">
        <v>22</v>
      </c>
      <c r="AC161" s="197">
        <v>0</v>
      </c>
      <c r="AD161" s="45">
        <f t="shared" si="34"/>
        <v>1.3166666666666667</v>
      </c>
      <c r="AE161" s="197">
        <v>0</v>
      </c>
      <c r="AF161" s="45">
        <f t="shared" si="35"/>
        <v>0</v>
      </c>
      <c r="AG161" s="199">
        <v>73.099999999999994</v>
      </c>
      <c r="AH161" s="45">
        <f t="shared" si="36"/>
        <v>0.75</v>
      </c>
      <c r="AI161" s="186">
        <f t="shared" si="37"/>
        <v>5.2930952380952379</v>
      </c>
      <c r="AJ161" s="200">
        <f t="shared" si="38"/>
        <v>4.6382822867137206</v>
      </c>
      <c r="AK161" s="174">
        <f t="shared" si="39"/>
        <v>8.6382822867137214</v>
      </c>
      <c r="AL161" s="174">
        <f t="shared" si="40"/>
        <v>8.75</v>
      </c>
      <c r="AM161" s="174">
        <v>9</v>
      </c>
      <c r="AN161" s="239">
        <f t="shared" si="44"/>
        <v>0.25</v>
      </c>
    </row>
    <row r="162" spans="1:40" ht="18" customHeight="1" x14ac:dyDescent="0.25">
      <c r="A162" s="10" t="s">
        <v>432</v>
      </c>
      <c r="B162" s="11" t="s">
        <v>8</v>
      </c>
      <c r="C162" s="12" t="s">
        <v>8</v>
      </c>
      <c r="D162" s="12" t="s">
        <v>9</v>
      </c>
      <c r="E162" s="12" t="s">
        <v>10</v>
      </c>
      <c r="F162" s="13"/>
      <c r="G162" s="191" t="s">
        <v>11</v>
      </c>
      <c r="H162" s="195"/>
      <c r="I162" s="125" t="s">
        <v>433</v>
      </c>
      <c r="J162" s="125" t="s">
        <v>98</v>
      </c>
      <c r="K162" s="186">
        <v>1</v>
      </c>
      <c r="L162" s="186">
        <v>0</v>
      </c>
      <c r="M162" s="186">
        <v>0</v>
      </c>
      <c r="N162" s="186">
        <v>0</v>
      </c>
      <c r="O162" s="186">
        <v>0</v>
      </c>
      <c r="P162" s="186">
        <v>0</v>
      </c>
      <c r="Q162" s="186">
        <v>0</v>
      </c>
      <c r="R162" s="209">
        <v>12376</v>
      </c>
      <c r="S162" s="207">
        <v>1</v>
      </c>
      <c r="T162" s="186">
        <f t="shared" si="32"/>
        <v>2</v>
      </c>
      <c r="U162" s="40"/>
      <c r="V162" s="197">
        <v>597</v>
      </c>
      <c r="W162" s="197">
        <v>0</v>
      </c>
      <c r="X162" s="45">
        <f t="shared" si="43"/>
        <v>2.9849999999999999</v>
      </c>
      <c r="Y162" s="197">
        <v>442</v>
      </c>
      <c r="Z162" s="45">
        <f t="shared" si="33"/>
        <v>0.63142857142857145</v>
      </c>
      <c r="AA162" s="197">
        <v>0</v>
      </c>
      <c r="AB162" s="197">
        <v>0</v>
      </c>
      <c r="AC162" s="197">
        <v>0</v>
      </c>
      <c r="AD162" s="45">
        <f t="shared" si="34"/>
        <v>0</v>
      </c>
      <c r="AE162" s="197">
        <v>0</v>
      </c>
      <c r="AF162" s="45">
        <f t="shared" si="35"/>
        <v>0</v>
      </c>
      <c r="AG162" s="199">
        <v>103.7</v>
      </c>
      <c r="AH162" s="45">
        <f t="shared" si="36"/>
        <v>0.5</v>
      </c>
      <c r="AI162" s="186">
        <f t="shared" si="37"/>
        <v>4.1164285714285711</v>
      </c>
      <c r="AJ162" s="200">
        <f t="shared" si="38"/>
        <v>3.6071819735951385</v>
      </c>
      <c r="AK162" s="174">
        <f t="shared" si="39"/>
        <v>5.6071819735951385</v>
      </c>
      <c r="AL162" s="174">
        <f t="shared" si="40"/>
        <v>5.5</v>
      </c>
      <c r="AM162" s="174">
        <v>5.5</v>
      </c>
      <c r="AN162" s="239">
        <f t="shared" si="44"/>
        <v>0</v>
      </c>
    </row>
    <row r="163" spans="1:40" ht="18" customHeight="1" x14ac:dyDescent="0.25">
      <c r="A163" s="5" t="s">
        <v>535</v>
      </c>
      <c r="B163" s="6" t="s">
        <v>33</v>
      </c>
      <c r="C163" s="7" t="s">
        <v>49</v>
      </c>
      <c r="D163" s="7" t="s">
        <v>9</v>
      </c>
      <c r="E163" s="7" t="s">
        <v>10</v>
      </c>
      <c r="F163" s="8"/>
      <c r="G163" s="192" t="s">
        <v>35</v>
      </c>
      <c r="H163" s="193"/>
      <c r="I163" s="124" t="s">
        <v>536</v>
      </c>
      <c r="J163" s="124" t="s">
        <v>98</v>
      </c>
      <c r="K163" s="180">
        <v>1</v>
      </c>
      <c r="L163" s="185">
        <v>0</v>
      </c>
      <c r="M163" s="180">
        <v>0</v>
      </c>
      <c r="N163" s="9">
        <v>0</v>
      </c>
      <c r="O163" s="9">
        <v>2</v>
      </c>
      <c r="P163" s="180">
        <v>0</v>
      </c>
      <c r="Q163" s="180">
        <v>0</v>
      </c>
      <c r="R163" s="210">
        <v>28389</v>
      </c>
      <c r="S163" s="208">
        <v>1</v>
      </c>
      <c r="T163" s="50">
        <f t="shared" si="32"/>
        <v>4</v>
      </c>
      <c r="U163" s="40"/>
      <c r="V163" s="156">
        <v>1204</v>
      </c>
      <c r="W163" s="157">
        <v>186</v>
      </c>
      <c r="X163" s="45">
        <f>((V163-W163)/150)*0.5+(W163/200)*0.5</f>
        <v>3.8583333333333334</v>
      </c>
      <c r="Y163" s="156">
        <v>943</v>
      </c>
      <c r="Z163" s="45">
        <f t="shared" si="33"/>
        <v>1.3471428571428572</v>
      </c>
      <c r="AA163" s="157">
        <v>53</v>
      </c>
      <c r="AB163" s="157">
        <v>16</v>
      </c>
      <c r="AC163" s="157">
        <v>0</v>
      </c>
      <c r="AD163" s="45">
        <f t="shared" si="34"/>
        <v>1.1499999999999999</v>
      </c>
      <c r="AE163" s="157">
        <v>0</v>
      </c>
      <c r="AF163" s="45">
        <f t="shared" si="35"/>
        <v>0</v>
      </c>
      <c r="AG163" s="160">
        <v>100.2</v>
      </c>
      <c r="AH163" s="45">
        <f t="shared" si="36"/>
        <v>0.5</v>
      </c>
      <c r="AI163" s="43">
        <f t="shared" si="37"/>
        <v>6.8554761904761907</v>
      </c>
      <c r="AJ163" s="48">
        <f t="shared" si="38"/>
        <v>6.007379869612171</v>
      </c>
      <c r="AK163" s="175">
        <f t="shared" si="39"/>
        <v>10.007379869612171</v>
      </c>
      <c r="AL163" s="176">
        <f t="shared" si="40"/>
        <v>10</v>
      </c>
      <c r="AM163" s="176">
        <v>11.5</v>
      </c>
      <c r="AN163" s="240">
        <f t="shared" si="44"/>
        <v>1.5</v>
      </c>
    </row>
    <row r="164" spans="1:40" ht="18" customHeight="1" x14ac:dyDescent="0.25">
      <c r="A164" s="10" t="s">
        <v>555</v>
      </c>
      <c r="B164" s="6" t="s">
        <v>33</v>
      </c>
      <c r="C164" s="12" t="s">
        <v>109</v>
      </c>
      <c r="D164" s="12" t="s">
        <v>9</v>
      </c>
      <c r="E164" s="12" t="s">
        <v>10</v>
      </c>
      <c r="F164" s="13"/>
      <c r="G164" s="191" t="s">
        <v>35</v>
      </c>
      <c r="H164" s="195"/>
      <c r="I164" s="125" t="s">
        <v>556</v>
      </c>
      <c r="J164" s="125" t="s">
        <v>98</v>
      </c>
      <c r="K164" s="186">
        <v>1</v>
      </c>
      <c r="L164" s="186">
        <v>0</v>
      </c>
      <c r="M164" s="186">
        <v>0</v>
      </c>
      <c r="N164" s="186">
        <v>0</v>
      </c>
      <c r="O164" s="186">
        <v>2</v>
      </c>
      <c r="P164" s="186">
        <v>0</v>
      </c>
      <c r="Q164" s="186">
        <v>0</v>
      </c>
      <c r="R164" s="209">
        <v>28511</v>
      </c>
      <c r="S164" s="207">
        <v>1</v>
      </c>
      <c r="T164" s="186">
        <f t="shared" si="32"/>
        <v>4</v>
      </c>
      <c r="U164" s="40"/>
      <c r="V164" s="197">
        <f>626+113</f>
        <v>739</v>
      </c>
      <c r="W164" s="197">
        <v>113</v>
      </c>
      <c r="X164" s="45">
        <f>((V164-W164)/150)*0.5+(W164/200)*0.5</f>
        <v>2.3691666666666666</v>
      </c>
      <c r="Y164" s="197">
        <v>657</v>
      </c>
      <c r="Z164" s="45">
        <f t="shared" si="33"/>
        <v>0.93857142857142861</v>
      </c>
      <c r="AA164" s="197">
        <v>50</v>
      </c>
      <c r="AB164" s="197">
        <v>107</v>
      </c>
      <c r="AC164" s="197">
        <v>0</v>
      </c>
      <c r="AD164" s="45">
        <f t="shared" si="34"/>
        <v>2.6166666666666667</v>
      </c>
      <c r="AE164" s="197">
        <v>0</v>
      </c>
      <c r="AF164" s="45">
        <f t="shared" si="35"/>
        <v>0</v>
      </c>
      <c r="AG164" s="199">
        <v>110.8</v>
      </c>
      <c r="AH164" s="45">
        <f t="shared" si="36"/>
        <v>0</v>
      </c>
      <c r="AI164" s="186">
        <f t="shared" si="37"/>
        <v>5.9244047619047624</v>
      </c>
      <c r="AJ164" s="200">
        <f t="shared" si="38"/>
        <v>5.1914920156157702</v>
      </c>
      <c r="AK164" s="174">
        <f t="shared" si="39"/>
        <v>9.1914920156157702</v>
      </c>
      <c r="AL164" s="174">
        <f t="shared" si="40"/>
        <v>9.25</v>
      </c>
      <c r="AM164" s="174">
        <v>12</v>
      </c>
      <c r="AN164" s="239">
        <f>AM164-(AL164+AL165)</f>
        <v>-0.5</v>
      </c>
    </row>
    <row r="165" spans="1:40" ht="18" customHeight="1" x14ac:dyDescent="0.25">
      <c r="A165" s="10" t="s">
        <v>642</v>
      </c>
      <c r="B165" s="6"/>
      <c r="C165" s="12" t="s">
        <v>630</v>
      </c>
      <c r="D165" s="12" t="s">
        <v>9</v>
      </c>
      <c r="E165" s="12" t="s">
        <v>10</v>
      </c>
      <c r="F165" s="13"/>
      <c r="G165" s="191" t="s">
        <v>11</v>
      </c>
      <c r="H165" s="195"/>
      <c r="I165" s="125" t="s">
        <v>556</v>
      </c>
      <c r="J165" s="125" t="s">
        <v>98</v>
      </c>
      <c r="K165" s="186">
        <v>1</v>
      </c>
      <c r="L165" s="186">
        <v>0</v>
      </c>
      <c r="M165" s="186">
        <v>0</v>
      </c>
      <c r="N165" s="186">
        <v>0</v>
      </c>
      <c r="O165" s="186">
        <v>0</v>
      </c>
      <c r="P165" s="186">
        <v>0</v>
      </c>
      <c r="Q165" s="186">
        <v>0</v>
      </c>
      <c r="R165" s="209">
        <v>0</v>
      </c>
      <c r="S165" s="207">
        <v>0</v>
      </c>
      <c r="T165" s="186">
        <f t="shared" si="32"/>
        <v>1</v>
      </c>
      <c r="U165" s="40"/>
      <c r="V165" s="197">
        <v>369</v>
      </c>
      <c r="W165" s="197">
        <v>0</v>
      </c>
      <c r="X165" s="45">
        <f t="shared" ref="X165:X175" si="45">((V165-W165)/100)*0.5+(W165/200)*0.5</f>
        <v>1.845</v>
      </c>
      <c r="Y165" s="197">
        <v>0</v>
      </c>
      <c r="Z165" s="45">
        <f t="shared" si="33"/>
        <v>0</v>
      </c>
      <c r="AA165" s="197">
        <v>0</v>
      </c>
      <c r="AB165" s="197">
        <v>0</v>
      </c>
      <c r="AC165" s="197">
        <v>0</v>
      </c>
      <c r="AD165" s="45">
        <f t="shared" si="34"/>
        <v>0</v>
      </c>
      <c r="AE165" s="197">
        <v>0</v>
      </c>
      <c r="AF165" s="45">
        <f t="shared" si="35"/>
        <v>0</v>
      </c>
      <c r="AG165" s="199">
        <v>80.599999999999994</v>
      </c>
      <c r="AH165" s="45">
        <f t="shared" si="36"/>
        <v>0.75</v>
      </c>
      <c r="AI165" s="186">
        <f t="shared" si="37"/>
        <v>2.5949999999999998</v>
      </c>
      <c r="AJ165" s="200">
        <f t="shared" si="38"/>
        <v>2.2739705205745513</v>
      </c>
      <c r="AK165" s="174">
        <f t="shared" si="39"/>
        <v>3.2739705205745513</v>
      </c>
      <c r="AL165" s="174">
        <f t="shared" si="40"/>
        <v>3.25</v>
      </c>
      <c r="AM165" s="174"/>
      <c r="AN165" s="239"/>
    </row>
    <row r="166" spans="1:40" ht="18" customHeight="1" x14ac:dyDescent="0.25">
      <c r="A166" s="5" t="s">
        <v>14</v>
      </c>
      <c r="B166" s="6" t="s">
        <v>8</v>
      </c>
      <c r="C166" s="7" t="s">
        <v>8</v>
      </c>
      <c r="D166" s="7" t="s">
        <v>9</v>
      </c>
      <c r="E166" s="7" t="s">
        <v>10</v>
      </c>
      <c r="F166" s="8"/>
      <c r="G166" s="192" t="s">
        <v>11</v>
      </c>
      <c r="H166" s="193"/>
      <c r="I166" s="124" t="s">
        <v>15</v>
      </c>
      <c r="J166" s="124" t="s">
        <v>16</v>
      </c>
      <c r="K166" s="180">
        <v>1</v>
      </c>
      <c r="L166" s="180">
        <v>0</v>
      </c>
      <c r="M166" s="180">
        <v>0</v>
      </c>
      <c r="N166" s="9">
        <v>0</v>
      </c>
      <c r="O166" s="9">
        <v>0</v>
      </c>
      <c r="P166" s="180">
        <v>0</v>
      </c>
      <c r="Q166" s="180">
        <v>0</v>
      </c>
      <c r="R166" s="210">
        <v>4674</v>
      </c>
      <c r="S166" s="208">
        <v>0.5</v>
      </c>
      <c r="T166" s="50">
        <f t="shared" si="32"/>
        <v>1.5</v>
      </c>
      <c r="U166" s="40"/>
      <c r="V166" s="157">
        <v>409</v>
      </c>
      <c r="W166" s="157">
        <v>0</v>
      </c>
      <c r="X166" s="45">
        <f t="shared" si="45"/>
        <v>2.0449999999999999</v>
      </c>
      <c r="Y166" s="157">
        <v>362</v>
      </c>
      <c r="Z166" s="45">
        <f t="shared" si="33"/>
        <v>0.51714285714285713</v>
      </c>
      <c r="AA166" s="157">
        <v>0</v>
      </c>
      <c r="AB166" s="157">
        <v>0</v>
      </c>
      <c r="AC166" s="157">
        <v>0</v>
      </c>
      <c r="AD166" s="45">
        <f t="shared" si="34"/>
        <v>0</v>
      </c>
      <c r="AE166" s="157">
        <v>0</v>
      </c>
      <c r="AF166" s="45">
        <f t="shared" si="35"/>
        <v>0</v>
      </c>
      <c r="AG166" s="160">
        <v>100.8</v>
      </c>
      <c r="AH166" s="45">
        <f t="shared" si="36"/>
        <v>0.5</v>
      </c>
      <c r="AI166" s="43">
        <f t="shared" si="37"/>
        <v>3.0621428571428568</v>
      </c>
      <c r="AJ166" s="48">
        <f t="shared" si="38"/>
        <v>2.683322769530168</v>
      </c>
      <c r="AK166" s="175">
        <f t="shared" si="39"/>
        <v>4.183322769530168</v>
      </c>
      <c r="AL166" s="176">
        <f t="shared" si="40"/>
        <v>4.25</v>
      </c>
      <c r="AM166" s="176">
        <v>3.5</v>
      </c>
      <c r="AN166" s="240">
        <f t="shared" ref="AN166:AN180" si="46">AM166-AL166</f>
        <v>-0.75</v>
      </c>
    </row>
    <row r="167" spans="1:40" ht="18" customHeight="1" x14ac:dyDescent="0.25">
      <c r="A167" s="5" t="s">
        <v>125</v>
      </c>
      <c r="B167" s="6" t="s">
        <v>8</v>
      </c>
      <c r="C167" s="7" t="s">
        <v>8</v>
      </c>
      <c r="D167" s="7" t="s">
        <v>9</v>
      </c>
      <c r="E167" s="137" t="s">
        <v>29</v>
      </c>
      <c r="F167" s="8"/>
      <c r="G167" s="192" t="s">
        <v>11</v>
      </c>
      <c r="H167" s="193"/>
      <c r="I167" s="124" t="s">
        <v>126</v>
      </c>
      <c r="J167" s="124" t="s">
        <v>127</v>
      </c>
      <c r="K167" s="180">
        <v>1</v>
      </c>
      <c r="L167" s="9">
        <v>1</v>
      </c>
      <c r="M167" s="180">
        <v>0</v>
      </c>
      <c r="N167" s="9">
        <v>0</v>
      </c>
      <c r="O167" s="9">
        <v>0</v>
      </c>
      <c r="P167" s="180">
        <v>0</v>
      </c>
      <c r="Q167" s="180">
        <v>0</v>
      </c>
      <c r="R167" s="210">
        <v>5373</v>
      </c>
      <c r="S167" s="208">
        <v>0.5</v>
      </c>
      <c r="T167" s="50">
        <f t="shared" si="32"/>
        <v>2.5</v>
      </c>
      <c r="U167" s="40"/>
      <c r="V167" s="156">
        <v>279</v>
      </c>
      <c r="W167" s="157">
        <v>0</v>
      </c>
      <c r="X167" s="45">
        <f t="shared" si="45"/>
        <v>1.395</v>
      </c>
      <c r="Y167" s="156">
        <v>149</v>
      </c>
      <c r="Z167" s="45">
        <f t="shared" si="33"/>
        <v>0.21285714285714286</v>
      </c>
      <c r="AA167" s="157">
        <v>0</v>
      </c>
      <c r="AB167" s="157">
        <v>0</v>
      </c>
      <c r="AC167" s="157">
        <v>0</v>
      </c>
      <c r="AD167" s="45">
        <f t="shared" si="34"/>
        <v>0</v>
      </c>
      <c r="AE167" s="157">
        <v>0</v>
      </c>
      <c r="AF167" s="45">
        <f t="shared" si="35"/>
        <v>0</v>
      </c>
      <c r="AG167" s="160">
        <v>84.8</v>
      </c>
      <c r="AH167" s="45">
        <f t="shared" si="36"/>
        <v>0.75</v>
      </c>
      <c r="AI167" s="43">
        <f t="shared" si="37"/>
        <v>2.3578571428571431</v>
      </c>
      <c r="AJ167" s="48">
        <f t="shared" si="38"/>
        <v>2.066164791746929</v>
      </c>
      <c r="AK167" s="175">
        <f t="shared" si="39"/>
        <v>4.566164791746929</v>
      </c>
      <c r="AL167" s="176">
        <f t="shared" si="40"/>
        <v>4.5</v>
      </c>
      <c r="AM167" s="176">
        <v>3.5</v>
      </c>
      <c r="AN167" s="240">
        <f t="shared" si="46"/>
        <v>-1</v>
      </c>
    </row>
    <row r="168" spans="1:40" ht="18" customHeight="1" x14ac:dyDescent="0.25">
      <c r="A168" s="5" t="s">
        <v>439</v>
      </c>
      <c r="B168" s="6" t="s">
        <v>8</v>
      </c>
      <c r="C168" s="7" t="s">
        <v>8</v>
      </c>
      <c r="D168" s="7" t="s">
        <v>9</v>
      </c>
      <c r="E168" s="7" t="s">
        <v>10</v>
      </c>
      <c r="F168" s="8"/>
      <c r="G168" s="192" t="s">
        <v>11</v>
      </c>
      <c r="H168" s="193"/>
      <c r="I168" s="124" t="s">
        <v>440</v>
      </c>
      <c r="J168" s="124" t="s">
        <v>441</v>
      </c>
      <c r="K168" s="180">
        <v>1</v>
      </c>
      <c r="L168" s="180">
        <v>0</v>
      </c>
      <c r="M168" s="180">
        <v>0</v>
      </c>
      <c r="N168" s="9">
        <v>0</v>
      </c>
      <c r="O168" s="9">
        <v>0</v>
      </c>
      <c r="P168" s="180">
        <v>0</v>
      </c>
      <c r="Q168" s="180">
        <v>0</v>
      </c>
      <c r="R168" s="210">
        <v>8270</v>
      </c>
      <c r="S168" s="208">
        <v>0.5</v>
      </c>
      <c r="T168" s="50">
        <f t="shared" si="32"/>
        <v>1.5</v>
      </c>
      <c r="U168" s="40"/>
      <c r="V168" s="156">
        <v>593</v>
      </c>
      <c r="W168" s="157">
        <v>0</v>
      </c>
      <c r="X168" s="45">
        <f t="shared" si="45"/>
        <v>2.9649999999999999</v>
      </c>
      <c r="Y168" s="156">
        <v>382</v>
      </c>
      <c r="Z168" s="45">
        <f t="shared" si="33"/>
        <v>0.54571428571428571</v>
      </c>
      <c r="AA168" s="157">
        <v>0</v>
      </c>
      <c r="AB168" s="157">
        <v>0</v>
      </c>
      <c r="AC168" s="157">
        <v>0</v>
      </c>
      <c r="AD168" s="45">
        <f t="shared" si="34"/>
        <v>0</v>
      </c>
      <c r="AE168" s="157">
        <v>0</v>
      </c>
      <c r="AF168" s="45">
        <f t="shared" si="35"/>
        <v>0</v>
      </c>
      <c r="AG168" s="160">
        <v>98.1</v>
      </c>
      <c r="AH168" s="45">
        <f t="shared" si="36"/>
        <v>0.5</v>
      </c>
      <c r="AI168" s="43">
        <f t="shared" si="37"/>
        <v>4.0107142857142861</v>
      </c>
      <c r="AJ168" s="48">
        <f t="shared" si="38"/>
        <v>3.5145456848406567</v>
      </c>
      <c r="AK168" s="175">
        <f t="shared" si="39"/>
        <v>5.0145456848406571</v>
      </c>
      <c r="AL168" s="176">
        <f t="shared" si="40"/>
        <v>5</v>
      </c>
      <c r="AM168" s="176">
        <v>4.5</v>
      </c>
      <c r="AN168" s="240">
        <f t="shared" si="46"/>
        <v>-0.5</v>
      </c>
    </row>
    <row r="169" spans="1:40" ht="18" customHeight="1" x14ac:dyDescent="0.25">
      <c r="A169" s="5" t="s">
        <v>175</v>
      </c>
      <c r="B169" s="6" t="s">
        <v>8</v>
      </c>
      <c r="C169" s="7" t="s">
        <v>8</v>
      </c>
      <c r="D169" s="7" t="s">
        <v>9</v>
      </c>
      <c r="E169" s="7" t="s">
        <v>10</v>
      </c>
      <c r="F169" s="8"/>
      <c r="G169" s="192" t="s">
        <v>11</v>
      </c>
      <c r="H169" s="193"/>
      <c r="I169" s="124" t="s">
        <v>176</v>
      </c>
      <c r="J169" s="124" t="s">
        <v>177</v>
      </c>
      <c r="K169" s="180">
        <v>1</v>
      </c>
      <c r="L169" s="180">
        <v>0</v>
      </c>
      <c r="M169" s="180">
        <v>0</v>
      </c>
      <c r="N169" s="9">
        <v>0</v>
      </c>
      <c r="O169" s="9">
        <v>0</v>
      </c>
      <c r="P169" s="180">
        <v>0</v>
      </c>
      <c r="Q169" s="180">
        <v>0</v>
      </c>
      <c r="R169" s="210">
        <v>4052</v>
      </c>
      <c r="S169" s="208">
        <v>0.5</v>
      </c>
      <c r="T169" s="50">
        <f t="shared" si="32"/>
        <v>1.5</v>
      </c>
      <c r="U169" s="40"/>
      <c r="V169" s="156">
        <v>295</v>
      </c>
      <c r="W169" s="157">
        <v>0</v>
      </c>
      <c r="X169" s="45">
        <f t="shared" si="45"/>
        <v>1.4750000000000001</v>
      </c>
      <c r="Y169" s="156">
        <v>253</v>
      </c>
      <c r="Z169" s="45">
        <f t="shared" si="33"/>
        <v>0.36142857142857143</v>
      </c>
      <c r="AA169" s="157">
        <v>0</v>
      </c>
      <c r="AB169" s="157">
        <v>0</v>
      </c>
      <c r="AC169" s="157">
        <v>0</v>
      </c>
      <c r="AD169" s="45">
        <f t="shared" si="34"/>
        <v>0</v>
      </c>
      <c r="AE169" s="157">
        <v>0</v>
      </c>
      <c r="AF169" s="45">
        <f t="shared" si="35"/>
        <v>0</v>
      </c>
      <c r="AG169" s="160">
        <v>93.2</v>
      </c>
      <c r="AH169" s="45">
        <f t="shared" si="36"/>
        <v>0.5</v>
      </c>
      <c r="AI169" s="43">
        <f t="shared" si="37"/>
        <v>2.3364285714285717</v>
      </c>
      <c r="AJ169" s="48">
        <f t="shared" si="38"/>
        <v>2.0473871656480478</v>
      </c>
      <c r="AK169" s="175">
        <f t="shared" si="39"/>
        <v>3.5473871656480478</v>
      </c>
      <c r="AL169" s="176">
        <f t="shared" si="40"/>
        <v>3.5</v>
      </c>
      <c r="AM169" s="176">
        <v>3</v>
      </c>
      <c r="AN169" s="240">
        <f t="shared" si="46"/>
        <v>-0.5</v>
      </c>
    </row>
    <row r="170" spans="1:40" ht="18" customHeight="1" x14ac:dyDescent="0.25">
      <c r="A170" s="5" t="s">
        <v>393</v>
      </c>
      <c r="B170" s="6" t="s">
        <v>8</v>
      </c>
      <c r="C170" s="7" t="s">
        <v>8</v>
      </c>
      <c r="D170" s="7" t="s">
        <v>9</v>
      </c>
      <c r="E170" s="7" t="s">
        <v>10</v>
      </c>
      <c r="F170" s="8"/>
      <c r="G170" s="192" t="s">
        <v>11</v>
      </c>
      <c r="H170" s="193"/>
      <c r="I170" s="124" t="s">
        <v>391</v>
      </c>
      <c r="J170" s="124" t="s">
        <v>394</v>
      </c>
      <c r="K170" s="180">
        <v>1</v>
      </c>
      <c r="L170" s="180">
        <v>0</v>
      </c>
      <c r="M170" s="180">
        <v>0</v>
      </c>
      <c r="N170" s="9">
        <v>0</v>
      </c>
      <c r="O170" s="9">
        <v>0</v>
      </c>
      <c r="P170" s="180">
        <v>0</v>
      </c>
      <c r="Q170" s="180">
        <v>0</v>
      </c>
      <c r="R170" s="210">
        <v>6028</v>
      </c>
      <c r="S170" s="208">
        <v>0.5</v>
      </c>
      <c r="T170" s="50">
        <f t="shared" si="32"/>
        <v>1.5</v>
      </c>
      <c r="U170" s="40"/>
      <c r="V170" s="156">
        <v>429</v>
      </c>
      <c r="W170" s="157">
        <v>0</v>
      </c>
      <c r="X170" s="45">
        <f t="shared" si="45"/>
        <v>2.145</v>
      </c>
      <c r="Y170" s="156">
        <v>299</v>
      </c>
      <c r="Z170" s="45">
        <f t="shared" si="33"/>
        <v>0.42714285714285716</v>
      </c>
      <c r="AA170" s="157">
        <v>0</v>
      </c>
      <c r="AB170" s="157">
        <v>0</v>
      </c>
      <c r="AC170" s="157">
        <v>0</v>
      </c>
      <c r="AD170" s="45">
        <f t="shared" si="34"/>
        <v>0</v>
      </c>
      <c r="AE170" s="157">
        <v>0</v>
      </c>
      <c r="AF170" s="45">
        <f t="shared" si="35"/>
        <v>0</v>
      </c>
      <c r="AG170" s="160">
        <v>101.9</v>
      </c>
      <c r="AH170" s="45">
        <f t="shared" si="36"/>
        <v>0.5</v>
      </c>
      <c r="AI170" s="43">
        <f t="shared" si="37"/>
        <v>3.0721428571428571</v>
      </c>
      <c r="AJ170" s="48">
        <f t="shared" si="38"/>
        <v>2.6920856617096462</v>
      </c>
      <c r="AK170" s="175">
        <f t="shared" si="39"/>
        <v>4.1920856617096458</v>
      </c>
      <c r="AL170" s="176">
        <f t="shared" si="40"/>
        <v>4.25</v>
      </c>
      <c r="AM170" s="176">
        <v>3</v>
      </c>
      <c r="AN170" s="240">
        <f t="shared" si="46"/>
        <v>-1.25</v>
      </c>
    </row>
    <row r="171" spans="1:40" ht="18" customHeight="1" x14ac:dyDescent="0.25">
      <c r="A171" s="5" t="s">
        <v>497</v>
      </c>
      <c r="B171" s="6" t="s">
        <v>8</v>
      </c>
      <c r="C171" s="7" t="s">
        <v>8</v>
      </c>
      <c r="D171" s="7" t="s">
        <v>9</v>
      </c>
      <c r="E171" s="7" t="s">
        <v>10</v>
      </c>
      <c r="F171" s="8"/>
      <c r="G171" s="192" t="s">
        <v>11</v>
      </c>
      <c r="H171" s="193"/>
      <c r="I171" s="124" t="s">
        <v>498</v>
      </c>
      <c r="J171" s="124" t="s">
        <v>499</v>
      </c>
      <c r="K171" s="180">
        <v>1</v>
      </c>
      <c r="L171" s="185">
        <v>0</v>
      </c>
      <c r="M171" s="180">
        <v>0</v>
      </c>
      <c r="N171" s="9">
        <v>0</v>
      </c>
      <c r="O171" s="9">
        <v>0</v>
      </c>
      <c r="P171" s="180">
        <v>0</v>
      </c>
      <c r="Q171" s="180">
        <v>0</v>
      </c>
      <c r="R171" s="210">
        <v>4792</v>
      </c>
      <c r="S171" s="208">
        <v>0.5</v>
      </c>
      <c r="T171" s="50">
        <f t="shared" si="32"/>
        <v>1.5</v>
      </c>
      <c r="U171" s="40"/>
      <c r="V171" s="156">
        <v>339</v>
      </c>
      <c r="W171" s="157">
        <v>0</v>
      </c>
      <c r="X171" s="45">
        <f t="shared" si="45"/>
        <v>1.6950000000000001</v>
      </c>
      <c r="Y171" s="156">
        <v>242</v>
      </c>
      <c r="Z171" s="45">
        <f t="shared" si="33"/>
        <v>0.3457142857142857</v>
      </c>
      <c r="AA171" s="157">
        <v>0</v>
      </c>
      <c r="AB171" s="157">
        <v>0</v>
      </c>
      <c r="AC171" s="157">
        <v>0</v>
      </c>
      <c r="AD171" s="45">
        <f t="shared" si="34"/>
        <v>0</v>
      </c>
      <c r="AE171" s="157">
        <v>0</v>
      </c>
      <c r="AF171" s="45">
        <f t="shared" si="35"/>
        <v>0</v>
      </c>
      <c r="AG171" s="160">
        <v>91.8</v>
      </c>
      <c r="AH171" s="45">
        <f t="shared" si="36"/>
        <v>0.5</v>
      </c>
      <c r="AI171" s="43">
        <f t="shared" si="37"/>
        <v>2.5407142857142859</v>
      </c>
      <c r="AJ171" s="48">
        <f t="shared" si="38"/>
        <v>2.2264005344573845</v>
      </c>
      <c r="AK171" s="175">
        <f t="shared" si="39"/>
        <v>3.7264005344573845</v>
      </c>
      <c r="AL171" s="176">
        <f t="shared" si="40"/>
        <v>3.75</v>
      </c>
      <c r="AM171" s="176">
        <v>4</v>
      </c>
      <c r="AN171" s="240">
        <f t="shared" si="46"/>
        <v>0.25</v>
      </c>
    </row>
    <row r="172" spans="1:40" ht="18" customHeight="1" x14ac:dyDescent="0.25">
      <c r="A172" s="5" t="s">
        <v>116</v>
      </c>
      <c r="B172" s="6" t="s">
        <v>8</v>
      </c>
      <c r="C172" s="7" t="s">
        <v>8</v>
      </c>
      <c r="D172" s="7" t="s">
        <v>9</v>
      </c>
      <c r="E172" s="7" t="s">
        <v>10</v>
      </c>
      <c r="F172" s="8"/>
      <c r="G172" s="192" t="s">
        <v>11</v>
      </c>
      <c r="H172" s="193"/>
      <c r="I172" s="124" t="s">
        <v>117</v>
      </c>
      <c r="J172" s="124" t="s">
        <v>118</v>
      </c>
      <c r="K172" s="180">
        <v>1</v>
      </c>
      <c r="L172" s="185">
        <v>0</v>
      </c>
      <c r="M172" s="180">
        <v>0</v>
      </c>
      <c r="N172" s="9">
        <v>0</v>
      </c>
      <c r="O172" s="9">
        <v>0</v>
      </c>
      <c r="P172" s="180">
        <v>0</v>
      </c>
      <c r="Q172" s="180">
        <v>0</v>
      </c>
      <c r="R172" s="210">
        <v>7916</v>
      </c>
      <c r="S172" s="208">
        <v>0.5</v>
      </c>
      <c r="T172" s="50">
        <f t="shared" si="32"/>
        <v>1.5</v>
      </c>
      <c r="U172" s="40"/>
      <c r="V172" s="156">
        <v>701</v>
      </c>
      <c r="W172" s="157">
        <v>0</v>
      </c>
      <c r="X172" s="45">
        <f t="shared" si="45"/>
        <v>3.5049999999999999</v>
      </c>
      <c r="Y172" s="156">
        <v>570</v>
      </c>
      <c r="Z172" s="45">
        <f t="shared" si="33"/>
        <v>0.81428571428571428</v>
      </c>
      <c r="AA172" s="157">
        <v>0</v>
      </c>
      <c r="AB172" s="157">
        <v>0</v>
      </c>
      <c r="AC172" s="157">
        <v>0</v>
      </c>
      <c r="AD172" s="45">
        <f t="shared" si="34"/>
        <v>0</v>
      </c>
      <c r="AE172" s="157">
        <v>62</v>
      </c>
      <c r="AF172" s="45">
        <f t="shared" si="35"/>
        <v>0.5</v>
      </c>
      <c r="AG172" s="160">
        <v>103.9</v>
      </c>
      <c r="AH172" s="45">
        <f t="shared" si="36"/>
        <v>0.5</v>
      </c>
      <c r="AI172" s="43">
        <f t="shared" si="37"/>
        <v>5.319285714285714</v>
      </c>
      <c r="AJ172" s="48">
        <f t="shared" si="38"/>
        <v>4.6612327186123537</v>
      </c>
      <c r="AK172" s="175">
        <f t="shared" si="39"/>
        <v>6.1612327186123537</v>
      </c>
      <c r="AL172" s="176">
        <f t="shared" si="40"/>
        <v>6.25</v>
      </c>
      <c r="AM172" s="176">
        <v>6</v>
      </c>
      <c r="AN172" s="240">
        <f t="shared" si="46"/>
        <v>-0.25</v>
      </c>
    </row>
    <row r="173" spans="1:40" ht="18" customHeight="1" x14ac:dyDescent="0.25">
      <c r="A173" s="5" t="s">
        <v>326</v>
      </c>
      <c r="B173" s="6" t="s">
        <v>8</v>
      </c>
      <c r="C173" s="7" t="s">
        <v>8</v>
      </c>
      <c r="D173" s="7" t="s">
        <v>9</v>
      </c>
      <c r="E173" s="7" t="s">
        <v>10</v>
      </c>
      <c r="F173" s="8"/>
      <c r="G173" s="192" t="s">
        <v>11</v>
      </c>
      <c r="H173" s="193"/>
      <c r="I173" s="124" t="s">
        <v>324</v>
      </c>
      <c r="J173" s="124" t="s">
        <v>327</v>
      </c>
      <c r="K173" s="180">
        <v>1</v>
      </c>
      <c r="L173" s="185">
        <v>0</v>
      </c>
      <c r="M173" s="180">
        <v>0</v>
      </c>
      <c r="N173" s="9">
        <v>0</v>
      </c>
      <c r="O173" s="9">
        <v>0</v>
      </c>
      <c r="P173" s="180">
        <v>0</v>
      </c>
      <c r="Q173" s="180">
        <v>0</v>
      </c>
      <c r="R173" s="210">
        <v>5338</v>
      </c>
      <c r="S173" s="208">
        <v>0.5</v>
      </c>
      <c r="T173" s="50">
        <f t="shared" si="32"/>
        <v>1.5</v>
      </c>
      <c r="U173" s="40"/>
      <c r="V173" s="156">
        <v>251</v>
      </c>
      <c r="W173" s="157">
        <v>0</v>
      </c>
      <c r="X173" s="45">
        <f t="shared" si="45"/>
        <v>1.2549999999999999</v>
      </c>
      <c r="Y173" s="156">
        <f>171</f>
        <v>171</v>
      </c>
      <c r="Z173" s="45">
        <f t="shared" si="33"/>
        <v>0.24428571428571427</v>
      </c>
      <c r="AA173" s="157">
        <v>0</v>
      </c>
      <c r="AB173" s="157">
        <v>0</v>
      </c>
      <c r="AC173" s="157">
        <v>0</v>
      </c>
      <c r="AD173" s="45">
        <f t="shared" si="34"/>
        <v>0</v>
      </c>
      <c r="AE173" s="157">
        <v>0</v>
      </c>
      <c r="AF173" s="45">
        <f t="shared" si="35"/>
        <v>0</v>
      </c>
      <c r="AG173" s="160">
        <v>88.2</v>
      </c>
      <c r="AH173" s="45">
        <f t="shared" si="36"/>
        <v>0.75</v>
      </c>
      <c r="AI173" s="43">
        <f t="shared" si="37"/>
        <v>2.2492857142857141</v>
      </c>
      <c r="AJ173" s="48">
        <f t="shared" si="38"/>
        <v>1.9710248195125961</v>
      </c>
      <c r="AK173" s="175">
        <f t="shared" si="39"/>
        <v>3.4710248195125963</v>
      </c>
      <c r="AL173" s="176">
        <f t="shared" si="40"/>
        <v>3.5</v>
      </c>
      <c r="AM173" s="176">
        <v>3</v>
      </c>
      <c r="AN173" s="240">
        <f t="shared" si="46"/>
        <v>-0.5</v>
      </c>
    </row>
    <row r="174" spans="1:40" ht="18" customHeight="1" x14ac:dyDescent="0.25">
      <c r="A174" s="5" t="s">
        <v>543</v>
      </c>
      <c r="B174" s="6" t="s">
        <v>8</v>
      </c>
      <c r="C174" s="7" t="s">
        <v>8</v>
      </c>
      <c r="D174" s="7" t="s">
        <v>9</v>
      </c>
      <c r="E174" s="7" t="s">
        <v>10</v>
      </c>
      <c r="F174" s="8"/>
      <c r="G174" s="192" t="s">
        <v>11</v>
      </c>
      <c r="H174" s="193"/>
      <c r="I174" s="124" t="s">
        <v>544</v>
      </c>
      <c r="J174" s="124" t="s">
        <v>545</v>
      </c>
      <c r="K174" s="180">
        <v>1</v>
      </c>
      <c r="L174" s="180">
        <v>0</v>
      </c>
      <c r="M174" s="180">
        <v>0</v>
      </c>
      <c r="N174" s="9">
        <v>0</v>
      </c>
      <c r="O174" s="9">
        <v>0</v>
      </c>
      <c r="P174" s="180">
        <v>0</v>
      </c>
      <c r="Q174" s="180">
        <v>0</v>
      </c>
      <c r="R174" s="210">
        <v>4856</v>
      </c>
      <c r="S174" s="208">
        <v>0.5</v>
      </c>
      <c r="T174" s="50">
        <f t="shared" si="32"/>
        <v>1.5</v>
      </c>
      <c r="U174" s="40"/>
      <c r="V174" s="156">
        <v>496</v>
      </c>
      <c r="W174" s="157">
        <v>0</v>
      </c>
      <c r="X174" s="45">
        <f t="shared" si="45"/>
        <v>2.48</v>
      </c>
      <c r="Y174" s="156">
        <v>432</v>
      </c>
      <c r="Z174" s="45">
        <f t="shared" si="33"/>
        <v>0.6171428571428571</v>
      </c>
      <c r="AA174" s="157">
        <v>0</v>
      </c>
      <c r="AB174" s="157">
        <v>0</v>
      </c>
      <c r="AC174" s="157">
        <v>0</v>
      </c>
      <c r="AD174" s="45">
        <f t="shared" si="34"/>
        <v>0</v>
      </c>
      <c r="AE174" s="157">
        <v>0</v>
      </c>
      <c r="AF174" s="45">
        <f t="shared" si="35"/>
        <v>0</v>
      </c>
      <c r="AG174" s="160">
        <v>100.4</v>
      </c>
      <c r="AH174" s="45">
        <f t="shared" si="36"/>
        <v>0.5</v>
      </c>
      <c r="AI174" s="43">
        <f t="shared" si="37"/>
        <v>3.597142857142857</v>
      </c>
      <c r="AJ174" s="48">
        <f t="shared" si="38"/>
        <v>3.1521375011322434</v>
      </c>
      <c r="AK174" s="175">
        <f t="shared" si="39"/>
        <v>4.652137501132243</v>
      </c>
      <c r="AL174" s="176">
        <f t="shared" si="40"/>
        <v>4.75</v>
      </c>
      <c r="AM174" s="176">
        <v>4.5</v>
      </c>
      <c r="AN174" s="240">
        <f t="shared" si="46"/>
        <v>-0.25</v>
      </c>
    </row>
    <row r="175" spans="1:40" ht="18" customHeight="1" x14ac:dyDescent="0.25">
      <c r="A175" s="5" t="s">
        <v>395</v>
      </c>
      <c r="B175" s="6" t="s">
        <v>8</v>
      </c>
      <c r="C175" s="7" t="s">
        <v>8</v>
      </c>
      <c r="D175" s="7" t="s">
        <v>9</v>
      </c>
      <c r="E175" s="7" t="s">
        <v>10</v>
      </c>
      <c r="F175" s="8"/>
      <c r="G175" s="192" t="s">
        <v>11</v>
      </c>
      <c r="H175" s="193"/>
      <c r="I175" s="124" t="s">
        <v>391</v>
      </c>
      <c r="J175" s="124" t="s">
        <v>396</v>
      </c>
      <c r="K175" s="180">
        <v>1</v>
      </c>
      <c r="L175" s="180">
        <v>0</v>
      </c>
      <c r="M175" s="180">
        <v>0</v>
      </c>
      <c r="N175" s="9">
        <v>0</v>
      </c>
      <c r="O175" s="9">
        <v>0</v>
      </c>
      <c r="P175" s="180">
        <v>0</v>
      </c>
      <c r="Q175" s="180">
        <v>0</v>
      </c>
      <c r="R175" s="210">
        <v>5662</v>
      </c>
      <c r="S175" s="208">
        <v>0.5</v>
      </c>
      <c r="T175" s="50">
        <f t="shared" si="32"/>
        <v>1.5</v>
      </c>
      <c r="U175" s="40"/>
      <c r="V175" s="156">
        <v>169</v>
      </c>
      <c r="W175" s="157">
        <v>0</v>
      </c>
      <c r="X175" s="45">
        <f t="shared" si="45"/>
        <v>0.84499999999999997</v>
      </c>
      <c r="Y175" s="156">
        <v>145</v>
      </c>
      <c r="Z175" s="45">
        <f t="shared" si="33"/>
        <v>0.20714285714285716</v>
      </c>
      <c r="AA175" s="157">
        <v>0</v>
      </c>
      <c r="AB175" s="157">
        <v>0</v>
      </c>
      <c r="AC175" s="157">
        <v>0</v>
      </c>
      <c r="AD175" s="45">
        <f t="shared" si="34"/>
        <v>0</v>
      </c>
      <c r="AE175" s="157">
        <v>0</v>
      </c>
      <c r="AF175" s="45">
        <f t="shared" si="35"/>
        <v>0</v>
      </c>
      <c r="AG175" s="160">
        <v>84.8</v>
      </c>
      <c r="AH175" s="45">
        <f t="shared" si="36"/>
        <v>0.75</v>
      </c>
      <c r="AI175" s="43">
        <f t="shared" si="37"/>
        <v>1.802142857142857</v>
      </c>
      <c r="AJ175" s="48">
        <f t="shared" si="38"/>
        <v>1.5791983549159352</v>
      </c>
      <c r="AK175" s="175">
        <f t="shared" si="39"/>
        <v>3.0791983549159352</v>
      </c>
      <c r="AL175" s="176">
        <f t="shared" si="40"/>
        <v>3</v>
      </c>
      <c r="AM175" s="176">
        <v>2.5</v>
      </c>
      <c r="AN175" s="240">
        <f t="shared" si="46"/>
        <v>-0.5</v>
      </c>
    </row>
    <row r="176" spans="1:40" ht="18" customHeight="1" x14ac:dyDescent="0.25">
      <c r="A176" s="5" t="s">
        <v>138</v>
      </c>
      <c r="B176" s="6" t="s">
        <v>33</v>
      </c>
      <c r="C176" s="7" t="s">
        <v>49</v>
      </c>
      <c r="D176" s="7" t="s">
        <v>9</v>
      </c>
      <c r="E176" s="7" t="s">
        <v>10</v>
      </c>
      <c r="F176" s="8"/>
      <c r="G176" s="192" t="s">
        <v>35</v>
      </c>
      <c r="H176" s="193"/>
      <c r="I176" s="124" t="s">
        <v>132</v>
      </c>
      <c r="J176" s="124" t="s">
        <v>139</v>
      </c>
      <c r="K176" s="180">
        <v>1</v>
      </c>
      <c r="L176" s="185">
        <v>0</v>
      </c>
      <c r="M176" s="180">
        <v>0</v>
      </c>
      <c r="N176" s="9">
        <v>0</v>
      </c>
      <c r="O176" s="9">
        <v>2</v>
      </c>
      <c r="P176" s="180">
        <v>0</v>
      </c>
      <c r="Q176" s="180">
        <v>0</v>
      </c>
      <c r="R176" s="210">
        <v>10126</v>
      </c>
      <c r="S176" s="208">
        <v>1</v>
      </c>
      <c r="T176" s="50">
        <f t="shared" si="32"/>
        <v>4</v>
      </c>
      <c r="U176" s="40"/>
      <c r="V176" s="156">
        <v>1016</v>
      </c>
      <c r="W176" s="157">
        <v>38</v>
      </c>
      <c r="X176" s="45">
        <f>((V176-W176)/150)*0.5+(W176/200)*0.5</f>
        <v>3.355</v>
      </c>
      <c r="Y176" s="156">
        <v>90</v>
      </c>
      <c r="Z176" s="45">
        <f t="shared" si="33"/>
        <v>0.12857142857142856</v>
      </c>
      <c r="AA176" s="157">
        <v>2</v>
      </c>
      <c r="AB176" s="157">
        <v>17</v>
      </c>
      <c r="AC176" s="157">
        <v>0</v>
      </c>
      <c r="AD176" s="45">
        <f t="shared" si="34"/>
        <v>0.31666666666666665</v>
      </c>
      <c r="AE176" s="157">
        <v>0</v>
      </c>
      <c r="AF176" s="45">
        <f t="shared" si="35"/>
        <v>0</v>
      </c>
      <c r="AG176" s="160">
        <v>102.7</v>
      </c>
      <c r="AH176" s="45">
        <f t="shared" si="36"/>
        <v>0.5</v>
      </c>
      <c r="AI176" s="43">
        <f t="shared" si="37"/>
        <v>4.300238095238095</v>
      </c>
      <c r="AJ176" s="48">
        <f t="shared" si="38"/>
        <v>3.7682522774655447</v>
      </c>
      <c r="AK176" s="175">
        <f t="shared" si="39"/>
        <v>7.7682522774655443</v>
      </c>
      <c r="AL176" s="176">
        <f t="shared" si="40"/>
        <v>7.75</v>
      </c>
      <c r="AM176" s="176">
        <v>10</v>
      </c>
      <c r="AN176" s="240">
        <f t="shared" si="46"/>
        <v>2.25</v>
      </c>
    </row>
    <row r="177" spans="1:40" ht="18" customHeight="1" x14ac:dyDescent="0.25">
      <c r="A177" s="5" t="s">
        <v>200</v>
      </c>
      <c r="B177" s="6" t="s">
        <v>8</v>
      </c>
      <c r="C177" s="7" t="s">
        <v>8</v>
      </c>
      <c r="D177" s="7" t="s">
        <v>9</v>
      </c>
      <c r="E177" s="137" t="s">
        <v>29</v>
      </c>
      <c r="F177" s="8"/>
      <c r="G177" s="192" t="s">
        <v>11</v>
      </c>
      <c r="H177" s="193"/>
      <c r="I177" s="124" t="s">
        <v>201</v>
      </c>
      <c r="J177" s="124" t="s">
        <v>139</v>
      </c>
      <c r="K177" s="180">
        <v>1</v>
      </c>
      <c r="L177" s="9">
        <v>1</v>
      </c>
      <c r="M177" s="180">
        <v>0</v>
      </c>
      <c r="N177" s="9">
        <v>0</v>
      </c>
      <c r="O177" s="9">
        <v>0</v>
      </c>
      <c r="P177" s="180">
        <v>0</v>
      </c>
      <c r="Q177" s="180">
        <v>0</v>
      </c>
      <c r="R177" s="210">
        <v>9229</v>
      </c>
      <c r="S177" s="208">
        <v>0.5</v>
      </c>
      <c r="T177" s="50">
        <f t="shared" si="32"/>
        <v>2.5</v>
      </c>
      <c r="U177" s="40"/>
      <c r="V177" s="156">
        <v>548</v>
      </c>
      <c r="W177" s="157">
        <v>0</v>
      </c>
      <c r="X177" s="45">
        <f>((V177-W177)/100)*0.5+(W177/200)*0.5</f>
        <v>2.74</v>
      </c>
      <c r="Y177" s="156">
        <v>258</v>
      </c>
      <c r="Z177" s="45">
        <f t="shared" si="33"/>
        <v>0.36857142857142855</v>
      </c>
      <c r="AA177" s="157">
        <v>0</v>
      </c>
      <c r="AB177" s="157">
        <v>0</v>
      </c>
      <c r="AC177" s="157">
        <v>0</v>
      </c>
      <c r="AD177" s="45">
        <f t="shared" si="34"/>
        <v>0</v>
      </c>
      <c r="AE177" s="157">
        <v>51</v>
      </c>
      <c r="AF177" s="45">
        <f t="shared" si="35"/>
        <v>0.5</v>
      </c>
      <c r="AG177" s="160">
        <v>88.3</v>
      </c>
      <c r="AH177" s="45">
        <f t="shared" si="36"/>
        <v>0.75</v>
      </c>
      <c r="AI177" s="43">
        <f t="shared" si="37"/>
        <v>4.3585714285714285</v>
      </c>
      <c r="AJ177" s="48">
        <f t="shared" si="38"/>
        <v>3.8193691485124996</v>
      </c>
      <c r="AK177" s="175">
        <f t="shared" si="39"/>
        <v>6.3193691485125001</v>
      </c>
      <c r="AL177" s="176">
        <f t="shared" si="40"/>
        <v>6.25</v>
      </c>
      <c r="AM177" s="176">
        <v>7.5</v>
      </c>
      <c r="AN177" s="240">
        <f t="shared" si="46"/>
        <v>1.25</v>
      </c>
    </row>
    <row r="178" spans="1:40" ht="18" customHeight="1" x14ac:dyDescent="0.25">
      <c r="A178" s="5" t="s">
        <v>448</v>
      </c>
      <c r="B178" s="6" t="s">
        <v>33</v>
      </c>
      <c r="C178" s="7" t="s">
        <v>34</v>
      </c>
      <c r="D178" s="7" t="s">
        <v>9</v>
      </c>
      <c r="E178" s="7" t="s">
        <v>10</v>
      </c>
      <c r="F178" s="8"/>
      <c r="G178" s="192" t="s">
        <v>35</v>
      </c>
      <c r="H178" s="193"/>
      <c r="I178" s="124" t="s">
        <v>449</v>
      </c>
      <c r="J178" s="124" t="s">
        <v>139</v>
      </c>
      <c r="K178" s="180">
        <v>1</v>
      </c>
      <c r="L178" s="180">
        <v>0</v>
      </c>
      <c r="M178" s="180">
        <v>0</v>
      </c>
      <c r="N178" s="9">
        <v>0</v>
      </c>
      <c r="O178" s="9">
        <v>2</v>
      </c>
      <c r="P178" s="180">
        <v>0</v>
      </c>
      <c r="Q178" s="180">
        <v>0</v>
      </c>
      <c r="R178" s="210">
        <v>13953</v>
      </c>
      <c r="S178" s="208">
        <v>1</v>
      </c>
      <c r="T178" s="50">
        <f t="shared" si="32"/>
        <v>4</v>
      </c>
      <c r="U178" s="40"/>
      <c r="V178" s="156">
        <v>431</v>
      </c>
      <c r="W178" s="157">
        <v>24</v>
      </c>
      <c r="X178" s="45">
        <f>((V178-W178)/100)*0.5+(W178/200)*0.5</f>
        <v>2.0950000000000002</v>
      </c>
      <c r="Y178" s="156">
        <v>392</v>
      </c>
      <c r="Z178" s="45">
        <f t="shared" si="33"/>
        <v>0.56000000000000005</v>
      </c>
      <c r="AA178" s="157">
        <v>8</v>
      </c>
      <c r="AB178" s="157">
        <v>27</v>
      </c>
      <c r="AC178" s="157">
        <v>0</v>
      </c>
      <c r="AD178" s="45">
        <f t="shared" si="34"/>
        <v>0.58333333333333337</v>
      </c>
      <c r="AE178" s="157">
        <v>0</v>
      </c>
      <c r="AF178" s="45">
        <f t="shared" si="35"/>
        <v>0</v>
      </c>
      <c r="AG178" s="160">
        <v>85.6</v>
      </c>
      <c r="AH178" s="45">
        <f t="shared" si="36"/>
        <v>0.75</v>
      </c>
      <c r="AI178" s="43">
        <f t="shared" si="37"/>
        <v>3.9883333333333337</v>
      </c>
      <c r="AJ178" s="48">
        <f t="shared" si="38"/>
        <v>3.4949334975818251</v>
      </c>
      <c r="AK178" s="175">
        <f t="shared" si="39"/>
        <v>7.4949334975818251</v>
      </c>
      <c r="AL178" s="176">
        <f t="shared" si="40"/>
        <v>7.5</v>
      </c>
      <c r="AM178" s="176">
        <v>10</v>
      </c>
      <c r="AN178" s="240">
        <f t="shared" si="46"/>
        <v>2.5</v>
      </c>
    </row>
    <row r="179" spans="1:40" ht="18" customHeight="1" x14ac:dyDescent="0.25">
      <c r="A179" s="5" t="s">
        <v>557</v>
      </c>
      <c r="B179" s="6" t="s">
        <v>8</v>
      </c>
      <c r="C179" s="7" t="s">
        <v>8</v>
      </c>
      <c r="D179" s="7" t="s">
        <v>9</v>
      </c>
      <c r="E179" s="137" t="s">
        <v>29</v>
      </c>
      <c r="F179" s="8"/>
      <c r="G179" s="192" t="s">
        <v>11</v>
      </c>
      <c r="H179" s="193"/>
      <c r="I179" s="124" t="s">
        <v>558</v>
      </c>
      <c r="J179" s="124" t="s">
        <v>139</v>
      </c>
      <c r="K179" s="180">
        <v>1</v>
      </c>
      <c r="L179" s="9">
        <v>1</v>
      </c>
      <c r="M179" s="180">
        <v>0</v>
      </c>
      <c r="N179" s="9">
        <v>0</v>
      </c>
      <c r="O179" s="9">
        <v>0</v>
      </c>
      <c r="P179" s="180">
        <v>0</v>
      </c>
      <c r="Q179" s="180">
        <v>0</v>
      </c>
      <c r="R179" s="210">
        <v>6354</v>
      </c>
      <c r="S179" s="208">
        <v>0.5</v>
      </c>
      <c r="T179" s="50">
        <f t="shared" si="32"/>
        <v>2.5</v>
      </c>
      <c r="U179" s="40"/>
      <c r="V179" s="156">
        <v>477</v>
      </c>
      <c r="W179" s="157">
        <v>0</v>
      </c>
      <c r="X179" s="45">
        <f>((V179-W179)/100)*0.5+(W179/200)*0.5</f>
        <v>2.3849999999999998</v>
      </c>
      <c r="Y179" s="156">
        <v>174</v>
      </c>
      <c r="Z179" s="45">
        <f t="shared" si="33"/>
        <v>0.24857142857142858</v>
      </c>
      <c r="AA179" s="157">
        <v>0</v>
      </c>
      <c r="AB179" s="157">
        <v>0</v>
      </c>
      <c r="AC179" s="157">
        <v>0</v>
      </c>
      <c r="AD179" s="45">
        <f t="shared" si="34"/>
        <v>0</v>
      </c>
      <c r="AE179" s="157">
        <v>0</v>
      </c>
      <c r="AF179" s="45">
        <f t="shared" si="35"/>
        <v>0</v>
      </c>
      <c r="AG179" s="160">
        <v>96.3</v>
      </c>
      <c r="AH179" s="45">
        <f t="shared" si="36"/>
        <v>0.5</v>
      </c>
      <c r="AI179" s="43">
        <f t="shared" si="37"/>
        <v>3.1335714285714285</v>
      </c>
      <c r="AJ179" s="48">
        <f t="shared" si="38"/>
        <v>2.7459148565264395</v>
      </c>
      <c r="AK179" s="175">
        <f t="shared" si="39"/>
        <v>5.24591485652644</v>
      </c>
      <c r="AL179" s="176">
        <f t="shared" si="40"/>
        <v>5.25</v>
      </c>
      <c r="AM179" s="176">
        <v>6.5</v>
      </c>
      <c r="AN179" s="240">
        <f t="shared" si="46"/>
        <v>1.25</v>
      </c>
    </row>
    <row r="180" spans="1:40" ht="18" customHeight="1" x14ac:dyDescent="0.25">
      <c r="A180" s="5" t="s">
        <v>41</v>
      </c>
      <c r="B180" s="6" t="s">
        <v>8</v>
      </c>
      <c r="C180" s="7" t="s">
        <v>8</v>
      </c>
      <c r="D180" s="7" t="s">
        <v>9</v>
      </c>
      <c r="E180" s="14" t="s">
        <v>42</v>
      </c>
      <c r="F180" s="8"/>
      <c r="G180" s="192" t="s">
        <v>11</v>
      </c>
      <c r="H180" s="193"/>
      <c r="I180" s="124" t="s">
        <v>43</v>
      </c>
      <c r="J180" s="124" t="s">
        <v>44</v>
      </c>
      <c r="K180" s="180">
        <v>1</v>
      </c>
      <c r="L180" s="180">
        <v>0</v>
      </c>
      <c r="M180" s="180">
        <v>1.5</v>
      </c>
      <c r="N180" s="9">
        <v>0</v>
      </c>
      <c r="O180" s="9">
        <v>0</v>
      </c>
      <c r="P180" s="180">
        <v>0</v>
      </c>
      <c r="Q180" s="180">
        <v>0</v>
      </c>
      <c r="R180" s="210">
        <v>10012</v>
      </c>
      <c r="S180" s="208">
        <v>1</v>
      </c>
      <c r="T180" s="50">
        <f t="shared" si="32"/>
        <v>3.5</v>
      </c>
      <c r="U180" s="40"/>
      <c r="V180" s="156">
        <v>743</v>
      </c>
      <c r="W180" s="157">
        <v>0</v>
      </c>
      <c r="X180" s="45">
        <f>((V180-W180)/100)*0.5+(W180/200)*0.5</f>
        <v>3.7149999999999999</v>
      </c>
      <c r="Y180" s="156">
        <v>194</v>
      </c>
      <c r="Z180" s="45">
        <f t="shared" si="33"/>
        <v>0.27714285714285714</v>
      </c>
      <c r="AA180" s="157">
        <v>0</v>
      </c>
      <c r="AB180" s="157">
        <v>0</v>
      </c>
      <c r="AC180" s="157">
        <v>0</v>
      </c>
      <c r="AD180" s="45">
        <f t="shared" si="34"/>
        <v>0</v>
      </c>
      <c r="AE180" s="157">
        <v>50</v>
      </c>
      <c r="AF180" s="45">
        <f t="shared" si="35"/>
        <v>0.5</v>
      </c>
      <c r="AG180" s="160">
        <v>79.5</v>
      </c>
      <c r="AH180" s="45">
        <f t="shared" si="36"/>
        <v>0.75</v>
      </c>
      <c r="AI180" s="43">
        <f t="shared" si="37"/>
        <v>5.2421428571428574</v>
      </c>
      <c r="AJ180" s="48">
        <f t="shared" si="38"/>
        <v>4.5936332646563809</v>
      </c>
      <c r="AK180" s="175">
        <f t="shared" si="39"/>
        <v>8.0936332646563809</v>
      </c>
      <c r="AL180" s="176">
        <f t="shared" si="40"/>
        <v>8</v>
      </c>
      <c r="AM180" s="176">
        <v>7</v>
      </c>
      <c r="AN180" s="240">
        <f t="shared" si="46"/>
        <v>-1</v>
      </c>
    </row>
    <row r="181" spans="1:40" ht="18" customHeight="1" x14ac:dyDescent="0.25">
      <c r="A181" s="10" t="s">
        <v>50</v>
      </c>
      <c r="B181" s="11" t="s">
        <v>33</v>
      </c>
      <c r="C181" s="12" t="s">
        <v>34</v>
      </c>
      <c r="D181" s="12" t="s">
        <v>9</v>
      </c>
      <c r="E181" s="12" t="s">
        <v>10</v>
      </c>
      <c r="F181" s="13"/>
      <c r="G181" s="191" t="s">
        <v>11</v>
      </c>
      <c r="H181" s="195"/>
      <c r="I181" s="125" t="s">
        <v>46</v>
      </c>
      <c r="J181" s="125" t="s">
        <v>44</v>
      </c>
      <c r="K181" s="186">
        <v>1</v>
      </c>
      <c r="L181" s="186">
        <v>0</v>
      </c>
      <c r="M181" s="186">
        <v>0</v>
      </c>
      <c r="N181" s="186">
        <v>0</v>
      </c>
      <c r="O181" s="186">
        <v>0</v>
      </c>
      <c r="P181" s="186">
        <v>0</v>
      </c>
      <c r="Q181" s="186">
        <v>0</v>
      </c>
      <c r="R181" s="209">
        <v>6749</v>
      </c>
      <c r="S181" s="207">
        <v>0.5</v>
      </c>
      <c r="T181" s="186">
        <f t="shared" si="32"/>
        <v>1.5</v>
      </c>
      <c r="U181" s="40"/>
      <c r="V181" s="197">
        <v>470</v>
      </c>
      <c r="W181" s="197">
        <v>0</v>
      </c>
      <c r="X181" s="45">
        <f>((V181-W181)/100)*0.5+(W181/200)*0.5</f>
        <v>2.35</v>
      </c>
      <c r="Y181" s="197">
        <v>236</v>
      </c>
      <c r="Z181" s="45">
        <f t="shared" si="33"/>
        <v>0.33714285714285713</v>
      </c>
      <c r="AA181" s="197">
        <v>0</v>
      </c>
      <c r="AB181" s="197">
        <v>0</v>
      </c>
      <c r="AC181" s="197">
        <v>0</v>
      </c>
      <c r="AD181" s="45">
        <f t="shared" si="34"/>
        <v>0</v>
      </c>
      <c r="AE181" s="197">
        <v>0</v>
      </c>
      <c r="AF181" s="45">
        <f t="shared" si="35"/>
        <v>0</v>
      </c>
      <c r="AG181" s="199">
        <v>75.900000000000006</v>
      </c>
      <c r="AH181" s="45">
        <f t="shared" si="36"/>
        <v>0.75</v>
      </c>
      <c r="AI181" s="186">
        <f t="shared" si="37"/>
        <v>3.4371428571428573</v>
      </c>
      <c r="AJ181" s="200">
        <f t="shared" si="38"/>
        <v>3.0119312262605944</v>
      </c>
      <c r="AK181" s="174">
        <f t="shared" si="39"/>
        <v>4.5119312262605948</v>
      </c>
      <c r="AL181" s="174">
        <f t="shared" si="40"/>
        <v>4.5</v>
      </c>
      <c r="AM181" s="179"/>
      <c r="AN181" s="239"/>
    </row>
    <row r="182" spans="1:40" ht="18" customHeight="1" x14ac:dyDescent="0.25">
      <c r="A182" s="10" t="s">
        <v>48</v>
      </c>
      <c r="B182" s="11" t="s">
        <v>33</v>
      </c>
      <c r="C182" s="12" t="s">
        <v>49</v>
      </c>
      <c r="D182" s="12" t="s">
        <v>9</v>
      </c>
      <c r="E182" s="12" t="s">
        <v>10</v>
      </c>
      <c r="F182" s="13"/>
      <c r="G182" s="191" t="s">
        <v>11</v>
      </c>
      <c r="H182" s="195"/>
      <c r="I182" s="125" t="s">
        <v>46</v>
      </c>
      <c r="J182" s="125" t="s">
        <v>44</v>
      </c>
      <c r="K182" s="186">
        <v>1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209">
        <v>8991</v>
      </c>
      <c r="S182" s="207">
        <v>0.5</v>
      </c>
      <c r="T182" s="186">
        <f t="shared" si="32"/>
        <v>1.5</v>
      </c>
      <c r="U182" s="40"/>
      <c r="V182" s="197">
        <v>723</v>
      </c>
      <c r="W182" s="197">
        <v>62</v>
      </c>
      <c r="X182" s="45">
        <f>((V182-W182)/150)*0.5+(W182/200)*0.5</f>
        <v>2.3583333333333329</v>
      </c>
      <c r="Y182" s="197">
        <v>327</v>
      </c>
      <c r="Z182" s="45">
        <f t="shared" si="33"/>
        <v>0.46714285714285714</v>
      </c>
      <c r="AA182" s="197">
        <v>0</v>
      </c>
      <c r="AB182" s="197">
        <v>0</v>
      </c>
      <c r="AC182" s="197">
        <v>0</v>
      </c>
      <c r="AD182" s="45">
        <f t="shared" si="34"/>
        <v>0</v>
      </c>
      <c r="AE182" s="197">
        <v>0</v>
      </c>
      <c r="AF182" s="45">
        <f t="shared" si="35"/>
        <v>0</v>
      </c>
      <c r="AG182" s="199">
        <v>92</v>
      </c>
      <c r="AH182" s="45">
        <f t="shared" si="36"/>
        <v>0.5</v>
      </c>
      <c r="AI182" s="186">
        <f t="shared" si="37"/>
        <v>3.32547619047619</v>
      </c>
      <c r="AJ182" s="200">
        <f t="shared" si="38"/>
        <v>2.914078930256423</v>
      </c>
      <c r="AK182" s="174">
        <f t="shared" si="39"/>
        <v>4.414078930256423</v>
      </c>
      <c r="AL182" s="174">
        <f t="shared" si="40"/>
        <v>4.5</v>
      </c>
      <c r="AM182" s="174">
        <v>14</v>
      </c>
      <c r="AN182" s="239">
        <f>AM182-(AL182+AL181)</f>
        <v>5</v>
      </c>
    </row>
    <row r="183" spans="1:40" ht="18" customHeight="1" x14ac:dyDescent="0.25">
      <c r="A183" s="5" t="s">
        <v>105</v>
      </c>
      <c r="B183" s="6" t="s">
        <v>8</v>
      </c>
      <c r="C183" s="7" t="s">
        <v>8</v>
      </c>
      <c r="D183" s="7" t="s">
        <v>9</v>
      </c>
      <c r="E183" s="7" t="s">
        <v>10</v>
      </c>
      <c r="F183" s="8"/>
      <c r="G183" s="192" t="s">
        <v>11</v>
      </c>
      <c r="H183" s="193"/>
      <c r="I183" s="124" t="s">
        <v>106</v>
      </c>
      <c r="J183" s="124" t="s">
        <v>107</v>
      </c>
      <c r="K183" s="180">
        <v>1</v>
      </c>
      <c r="L183" s="180">
        <v>0</v>
      </c>
      <c r="M183" s="180">
        <v>0</v>
      </c>
      <c r="N183" s="9">
        <v>0</v>
      </c>
      <c r="O183" s="9">
        <v>0</v>
      </c>
      <c r="P183" s="180">
        <v>0</v>
      </c>
      <c r="Q183" s="180">
        <v>0</v>
      </c>
      <c r="R183" s="210">
        <v>4630</v>
      </c>
      <c r="S183" s="208">
        <v>0.5</v>
      </c>
      <c r="T183" s="50">
        <f t="shared" si="32"/>
        <v>1.5</v>
      </c>
      <c r="U183" s="40"/>
      <c r="V183" s="156">
        <v>203</v>
      </c>
      <c r="W183" s="157">
        <v>0</v>
      </c>
      <c r="X183" s="45">
        <f>((V183-W183)/100)*0.5+(W183/200)*0.5</f>
        <v>1.0149999999999999</v>
      </c>
      <c r="Y183" s="156">
        <v>139</v>
      </c>
      <c r="Z183" s="45">
        <f t="shared" si="33"/>
        <v>0.19857142857142857</v>
      </c>
      <c r="AA183" s="157">
        <v>0</v>
      </c>
      <c r="AB183" s="157">
        <v>0</v>
      </c>
      <c r="AC183" s="157">
        <v>0</v>
      </c>
      <c r="AD183" s="45">
        <f t="shared" si="34"/>
        <v>0</v>
      </c>
      <c r="AE183" s="157">
        <v>0</v>
      </c>
      <c r="AF183" s="45">
        <f t="shared" si="35"/>
        <v>0</v>
      </c>
      <c r="AG183" s="160">
        <v>83.9</v>
      </c>
      <c r="AH183" s="45">
        <f t="shared" si="36"/>
        <v>0.75</v>
      </c>
      <c r="AI183" s="43">
        <f t="shared" si="37"/>
        <v>1.9635714285714285</v>
      </c>
      <c r="AJ183" s="48">
        <f t="shared" si="38"/>
        <v>1.7206564715275092</v>
      </c>
      <c r="AK183" s="175">
        <f t="shared" si="39"/>
        <v>3.2206564715275094</v>
      </c>
      <c r="AL183" s="176">
        <f t="shared" si="40"/>
        <v>3.25</v>
      </c>
      <c r="AM183" s="176">
        <v>2.5</v>
      </c>
      <c r="AN183" s="240">
        <f>AM183-AL183</f>
        <v>-0.75</v>
      </c>
    </row>
    <row r="184" spans="1:40" ht="18" customHeight="1" x14ac:dyDescent="0.25">
      <c r="A184" s="10" t="s">
        <v>378</v>
      </c>
      <c r="B184" s="6" t="s">
        <v>33</v>
      </c>
      <c r="C184" s="12" t="s">
        <v>109</v>
      </c>
      <c r="D184" s="12" t="s">
        <v>9</v>
      </c>
      <c r="E184" s="12" t="s">
        <v>10</v>
      </c>
      <c r="F184" s="13"/>
      <c r="G184" s="191" t="s">
        <v>35</v>
      </c>
      <c r="H184" s="195"/>
      <c r="I184" s="125" t="s">
        <v>377</v>
      </c>
      <c r="J184" s="125" t="s">
        <v>379</v>
      </c>
      <c r="K184" s="186">
        <v>1</v>
      </c>
      <c r="L184" s="186">
        <v>0</v>
      </c>
      <c r="M184" s="186">
        <v>0</v>
      </c>
      <c r="N184" s="186">
        <v>0</v>
      </c>
      <c r="O184" s="186">
        <v>2</v>
      </c>
      <c r="P184" s="186">
        <v>0</v>
      </c>
      <c r="Q184" s="186">
        <v>0</v>
      </c>
      <c r="R184" s="209">
        <v>13388</v>
      </c>
      <c r="S184" s="207">
        <v>1</v>
      </c>
      <c r="T184" s="186">
        <f t="shared" si="32"/>
        <v>4</v>
      </c>
      <c r="U184" s="40"/>
      <c r="V184" s="197">
        <f>753+48</f>
        <v>801</v>
      </c>
      <c r="W184" s="197">
        <v>48</v>
      </c>
      <c r="X184" s="45">
        <f>((V184-W184)/150)*0.5+(W184/200)*0.5</f>
        <v>2.63</v>
      </c>
      <c r="Y184" s="197">
        <v>797</v>
      </c>
      <c r="Z184" s="45">
        <f t="shared" si="33"/>
        <v>1.1385714285714286</v>
      </c>
      <c r="AA184" s="197">
        <v>12</v>
      </c>
      <c r="AB184" s="197">
        <v>33</v>
      </c>
      <c r="AC184" s="197">
        <v>0</v>
      </c>
      <c r="AD184" s="45">
        <f t="shared" si="34"/>
        <v>0.75</v>
      </c>
      <c r="AE184" s="197">
        <v>0</v>
      </c>
      <c r="AF184" s="45">
        <f t="shared" si="35"/>
        <v>0</v>
      </c>
      <c r="AG184" s="199">
        <v>97.3</v>
      </c>
      <c r="AH184" s="45">
        <f t="shared" si="36"/>
        <v>0.5</v>
      </c>
      <c r="AI184" s="186">
        <f t="shared" si="37"/>
        <v>5.0185714285714287</v>
      </c>
      <c r="AJ184" s="200">
        <f t="shared" si="38"/>
        <v>4.397720032358051</v>
      </c>
      <c r="AK184" s="174">
        <f t="shared" si="39"/>
        <v>8.3977200323580519</v>
      </c>
      <c r="AL184" s="174">
        <f t="shared" si="40"/>
        <v>8.5</v>
      </c>
      <c r="AM184" s="174">
        <v>12</v>
      </c>
      <c r="AN184" s="239">
        <f>AM184-(AL184+AL185)</f>
        <v>0.5</v>
      </c>
    </row>
    <row r="185" spans="1:40" ht="18" customHeight="1" x14ac:dyDescent="0.25">
      <c r="A185" s="10" t="s">
        <v>631</v>
      </c>
      <c r="B185" s="6"/>
      <c r="C185" s="12" t="s">
        <v>630</v>
      </c>
      <c r="D185" s="12" t="s">
        <v>9</v>
      </c>
      <c r="E185" s="12" t="s">
        <v>10</v>
      </c>
      <c r="F185" s="13"/>
      <c r="G185" s="191" t="s">
        <v>11</v>
      </c>
      <c r="H185" s="195"/>
      <c r="I185" s="125" t="s">
        <v>377</v>
      </c>
      <c r="J185" s="125" t="s">
        <v>379</v>
      </c>
      <c r="K185" s="186">
        <v>1</v>
      </c>
      <c r="L185" s="186">
        <v>0</v>
      </c>
      <c r="M185" s="186">
        <v>0</v>
      </c>
      <c r="N185" s="186">
        <v>0</v>
      </c>
      <c r="O185" s="186">
        <v>0</v>
      </c>
      <c r="P185" s="186">
        <v>0</v>
      </c>
      <c r="Q185" s="186">
        <v>0</v>
      </c>
      <c r="R185" s="209">
        <v>0</v>
      </c>
      <c r="S185" s="207">
        <v>0</v>
      </c>
      <c r="T185" s="186">
        <f t="shared" si="32"/>
        <v>1</v>
      </c>
      <c r="U185" s="40"/>
      <c r="V185" s="197">
        <v>314</v>
      </c>
      <c r="W185" s="197">
        <v>0</v>
      </c>
      <c r="X185" s="45">
        <f t="shared" ref="X185:X197" si="47">((V185-W185)/100)*0.5+(W185/200)*0.5</f>
        <v>1.57</v>
      </c>
      <c r="Y185" s="197">
        <v>0</v>
      </c>
      <c r="Z185" s="45">
        <f t="shared" si="33"/>
        <v>0</v>
      </c>
      <c r="AA185" s="197">
        <v>0</v>
      </c>
      <c r="AB185" s="197">
        <v>0</v>
      </c>
      <c r="AC185" s="197">
        <v>0</v>
      </c>
      <c r="AD185" s="45">
        <f t="shared" si="34"/>
        <v>0</v>
      </c>
      <c r="AE185" s="197">
        <v>0</v>
      </c>
      <c r="AF185" s="45">
        <f t="shared" si="35"/>
        <v>0</v>
      </c>
      <c r="AG185" s="199">
        <v>74.3</v>
      </c>
      <c r="AH185" s="45">
        <f t="shared" si="36"/>
        <v>0.75</v>
      </c>
      <c r="AI185" s="186">
        <f t="shared" si="37"/>
        <v>2.3200000000000003</v>
      </c>
      <c r="AJ185" s="200">
        <f t="shared" si="38"/>
        <v>2.0329909856389055</v>
      </c>
      <c r="AK185" s="174">
        <f t="shared" si="39"/>
        <v>3.0329909856389055</v>
      </c>
      <c r="AL185" s="174">
        <f t="shared" si="40"/>
        <v>3</v>
      </c>
      <c r="AM185" s="174"/>
      <c r="AN185" s="239"/>
    </row>
    <row r="186" spans="1:40" ht="18" customHeight="1" x14ac:dyDescent="0.25">
      <c r="A186" s="5" t="s">
        <v>533</v>
      </c>
      <c r="B186" s="6" t="s">
        <v>8</v>
      </c>
      <c r="C186" s="7" t="s">
        <v>8</v>
      </c>
      <c r="D186" s="7" t="s">
        <v>9</v>
      </c>
      <c r="E186" s="7" t="s">
        <v>10</v>
      </c>
      <c r="F186" s="8"/>
      <c r="G186" s="192" t="s">
        <v>11</v>
      </c>
      <c r="H186" s="193"/>
      <c r="I186" s="124" t="s">
        <v>534</v>
      </c>
      <c r="J186" s="124" t="s">
        <v>379</v>
      </c>
      <c r="K186" s="180">
        <v>1</v>
      </c>
      <c r="L186" s="180">
        <v>0</v>
      </c>
      <c r="M186" s="180">
        <v>0</v>
      </c>
      <c r="N186" s="9">
        <v>0</v>
      </c>
      <c r="O186" s="9">
        <v>0</v>
      </c>
      <c r="P186" s="180">
        <v>0</v>
      </c>
      <c r="Q186" s="180">
        <v>0</v>
      </c>
      <c r="R186" s="210">
        <v>8034</v>
      </c>
      <c r="S186" s="208">
        <v>0.5</v>
      </c>
      <c r="T186" s="50">
        <f t="shared" si="32"/>
        <v>1.5</v>
      </c>
      <c r="U186" s="40"/>
      <c r="V186" s="156">
        <v>488</v>
      </c>
      <c r="W186" s="157">
        <v>0</v>
      </c>
      <c r="X186" s="45">
        <f t="shared" si="47"/>
        <v>2.44</v>
      </c>
      <c r="Y186" s="156">
        <v>325</v>
      </c>
      <c r="Z186" s="45">
        <f t="shared" si="33"/>
        <v>0.4642857142857143</v>
      </c>
      <c r="AA186" s="157">
        <v>0</v>
      </c>
      <c r="AB186" s="157">
        <v>0</v>
      </c>
      <c r="AC186" s="157">
        <v>0</v>
      </c>
      <c r="AD186" s="45">
        <f t="shared" si="34"/>
        <v>0</v>
      </c>
      <c r="AE186" s="157">
        <v>54</v>
      </c>
      <c r="AF186" s="45">
        <f t="shared" si="35"/>
        <v>0.5</v>
      </c>
      <c r="AG186" s="160">
        <v>84.6</v>
      </c>
      <c r="AH186" s="45">
        <f t="shared" si="36"/>
        <v>0.75</v>
      </c>
      <c r="AI186" s="43">
        <f t="shared" si="37"/>
        <v>4.1542857142857148</v>
      </c>
      <c r="AJ186" s="48">
        <f t="shared" si="38"/>
        <v>3.6403557797031629</v>
      </c>
      <c r="AK186" s="175">
        <f t="shared" si="39"/>
        <v>5.1403557797031629</v>
      </c>
      <c r="AL186" s="176">
        <f t="shared" si="40"/>
        <v>5.25</v>
      </c>
      <c r="AM186" s="176">
        <v>4.5</v>
      </c>
      <c r="AN186" s="240">
        <f t="shared" ref="AN186:AN196" si="48">AM186-AL186</f>
        <v>-0.75</v>
      </c>
    </row>
    <row r="187" spans="1:40" ht="18" customHeight="1" x14ac:dyDescent="0.25">
      <c r="A187" s="5" t="s">
        <v>372</v>
      </c>
      <c r="B187" s="6" t="s">
        <v>8</v>
      </c>
      <c r="C187" s="7" t="s">
        <v>8</v>
      </c>
      <c r="D187" s="7" t="s">
        <v>9</v>
      </c>
      <c r="E187" s="7" t="s">
        <v>10</v>
      </c>
      <c r="F187" s="8"/>
      <c r="G187" s="192" t="s">
        <v>11</v>
      </c>
      <c r="H187" s="193"/>
      <c r="I187" s="124" t="s">
        <v>369</v>
      </c>
      <c r="J187" s="124" t="s">
        <v>373</v>
      </c>
      <c r="K187" s="180">
        <v>1</v>
      </c>
      <c r="L187" s="180">
        <v>0</v>
      </c>
      <c r="M187" s="180">
        <v>0</v>
      </c>
      <c r="N187" s="9">
        <v>0</v>
      </c>
      <c r="O187" s="9">
        <v>0</v>
      </c>
      <c r="P187" s="180">
        <v>0</v>
      </c>
      <c r="Q187" s="180">
        <v>0</v>
      </c>
      <c r="R187" s="210">
        <v>7177</v>
      </c>
      <c r="S187" s="208">
        <v>0.5</v>
      </c>
      <c r="T187" s="50">
        <f t="shared" si="32"/>
        <v>1.5</v>
      </c>
      <c r="U187" s="40"/>
      <c r="V187" s="156">
        <v>504</v>
      </c>
      <c r="W187" s="157">
        <v>0</v>
      </c>
      <c r="X187" s="45">
        <f t="shared" si="47"/>
        <v>2.52</v>
      </c>
      <c r="Y187" s="156">
        <v>407</v>
      </c>
      <c r="Z187" s="45">
        <f t="shared" si="33"/>
        <v>0.58142857142857141</v>
      </c>
      <c r="AA187" s="157">
        <v>0</v>
      </c>
      <c r="AB187" s="157">
        <v>0</v>
      </c>
      <c r="AC187" s="157">
        <v>0</v>
      </c>
      <c r="AD187" s="45">
        <f t="shared" si="34"/>
        <v>0</v>
      </c>
      <c r="AE187" s="157">
        <v>0</v>
      </c>
      <c r="AF187" s="45">
        <f t="shared" si="35"/>
        <v>0</v>
      </c>
      <c r="AG187" s="160">
        <v>100.8</v>
      </c>
      <c r="AH187" s="45">
        <f t="shared" si="36"/>
        <v>0.5</v>
      </c>
      <c r="AI187" s="43">
        <f t="shared" si="37"/>
        <v>3.6014285714285714</v>
      </c>
      <c r="AJ187" s="48">
        <f t="shared" si="38"/>
        <v>3.1558930263520195</v>
      </c>
      <c r="AK187" s="175">
        <f t="shared" si="39"/>
        <v>4.65589302635202</v>
      </c>
      <c r="AL187" s="176">
        <f t="shared" si="40"/>
        <v>4.75</v>
      </c>
      <c r="AM187" s="176">
        <v>4</v>
      </c>
      <c r="AN187" s="240">
        <f t="shared" si="48"/>
        <v>-0.75</v>
      </c>
    </row>
    <row r="188" spans="1:40" ht="18" customHeight="1" x14ac:dyDescent="0.25">
      <c r="A188" s="5" t="s">
        <v>576</v>
      </c>
      <c r="B188" s="6" t="s">
        <v>8</v>
      </c>
      <c r="C188" s="7" t="s">
        <v>8</v>
      </c>
      <c r="D188" s="7" t="s">
        <v>9</v>
      </c>
      <c r="E188" s="7" t="s">
        <v>10</v>
      </c>
      <c r="F188" s="8"/>
      <c r="G188" s="192" t="s">
        <v>11</v>
      </c>
      <c r="H188" s="193"/>
      <c r="I188" s="124" t="s">
        <v>577</v>
      </c>
      <c r="J188" s="124" t="s">
        <v>578</v>
      </c>
      <c r="K188" s="180">
        <v>1</v>
      </c>
      <c r="L188" s="180">
        <v>0</v>
      </c>
      <c r="M188" s="180">
        <v>0</v>
      </c>
      <c r="N188" s="9">
        <v>0</v>
      </c>
      <c r="O188" s="9">
        <v>0</v>
      </c>
      <c r="P188" s="180">
        <v>0</v>
      </c>
      <c r="Q188" s="180">
        <v>0</v>
      </c>
      <c r="R188" s="210">
        <v>8537</v>
      </c>
      <c r="S188" s="208">
        <v>0.5</v>
      </c>
      <c r="T188" s="50">
        <f t="shared" si="32"/>
        <v>1.5</v>
      </c>
      <c r="U188" s="40"/>
      <c r="V188" s="156">
        <v>631</v>
      </c>
      <c r="W188" s="157">
        <v>0</v>
      </c>
      <c r="X188" s="45">
        <f t="shared" si="47"/>
        <v>3.1549999999999998</v>
      </c>
      <c r="Y188" s="156">
        <v>568</v>
      </c>
      <c r="Z188" s="45">
        <f t="shared" si="33"/>
        <v>0.81142857142857139</v>
      </c>
      <c r="AA188" s="157">
        <v>0</v>
      </c>
      <c r="AB188" s="157">
        <v>0</v>
      </c>
      <c r="AC188" s="157">
        <v>0</v>
      </c>
      <c r="AD188" s="45">
        <f t="shared" si="34"/>
        <v>0</v>
      </c>
      <c r="AE188" s="157">
        <v>0</v>
      </c>
      <c r="AF188" s="45">
        <f t="shared" si="35"/>
        <v>0</v>
      </c>
      <c r="AG188" s="160">
        <v>102.3</v>
      </c>
      <c r="AH188" s="45">
        <f t="shared" si="36"/>
        <v>0.5</v>
      </c>
      <c r="AI188" s="43">
        <f t="shared" si="37"/>
        <v>4.4664285714285707</v>
      </c>
      <c r="AJ188" s="48">
        <f t="shared" si="38"/>
        <v>3.9138831998768695</v>
      </c>
      <c r="AK188" s="175">
        <f t="shared" si="39"/>
        <v>5.4138831998768691</v>
      </c>
      <c r="AL188" s="176">
        <f t="shared" si="40"/>
        <v>5.5</v>
      </c>
      <c r="AM188" s="176">
        <v>6.5</v>
      </c>
      <c r="AN188" s="240">
        <f t="shared" si="48"/>
        <v>1</v>
      </c>
    </row>
    <row r="189" spans="1:40" ht="18" customHeight="1" x14ac:dyDescent="0.25">
      <c r="A189" s="5" t="s">
        <v>594</v>
      </c>
      <c r="B189" s="6" t="s">
        <v>8</v>
      </c>
      <c r="C189" s="7" t="s">
        <v>8</v>
      </c>
      <c r="D189" s="7" t="s">
        <v>9</v>
      </c>
      <c r="E189" s="7" t="s">
        <v>10</v>
      </c>
      <c r="F189" s="8"/>
      <c r="G189" s="192" t="s">
        <v>11</v>
      </c>
      <c r="H189" s="193"/>
      <c r="I189" s="124" t="s">
        <v>595</v>
      </c>
      <c r="J189" s="124" t="s">
        <v>596</v>
      </c>
      <c r="K189" s="180">
        <v>1</v>
      </c>
      <c r="L189" s="180">
        <v>0</v>
      </c>
      <c r="M189" s="180">
        <v>0</v>
      </c>
      <c r="N189" s="9">
        <v>0</v>
      </c>
      <c r="O189" s="9">
        <v>0</v>
      </c>
      <c r="P189" s="180">
        <v>0</v>
      </c>
      <c r="Q189" s="180">
        <v>0</v>
      </c>
      <c r="R189" s="210">
        <v>3621</v>
      </c>
      <c r="S189" s="208">
        <v>0.5</v>
      </c>
      <c r="T189" s="50">
        <f t="shared" si="32"/>
        <v>1.5</v>
      </c>
      <c r="U189" s="40"/>
      <c r="V189" s="159">
        <v>369</v>
      </c>
      <c r="W189" s="157">
        <v>0</v>
      </c>
      <c r="X189" s="45">
        <f t="shared" si="47"/>
        <v>1.845</v>
      </c>
      <c r="Y189" s="159">
        <v>342</v>
      </c>
      <c r="Z189" s="45">
        <f t="shared" si="33"/>
        <v>0.48857142857142855</v>
      </c>
      <c r="AA189" s="157">
        <v>0</v>
      </c>
      <c r="AB189" s="157">
        <v>0</v>
      </c>
      <c r="AC189" s="157">
        <v>0</v>
      </c>
      <c r="AD189" s="45">
        <f t="shared" si="34"/>
        <v>0</v>
      </c>
      <c r="AE189" s="157">
        <v>0</v>
      </c>
      <c r="AF189" s="45">
        <f t="shared" si="35"/>
        <v>0</v>
      </c>
      <c r="AG189" s="160">
        <v>107.8</v>
      </c>
      <c r="AH189" s="45">
        <f t="shared" si="36"/>
        <v>0.5</v>
      </c>
      <c r="AI189" s="43">
        <f t="shared" si="37"/>
        <v>2.8335714285714286</v>
      </c>
      <c r="AJ189" s="48">
        <f t="shared" si="38"/>
        <v>2.4830280911420988</v>
      </c>
      <c r="AK189" s="175">
        <f t="shared" si="39"/>
        <v>3.9830280911420988</v>
      </c>
      <c r="AL189" s="176">
        <f t="shared" si="40"/>
        <v>4</v>
      </c>
      <c r="AM189" s="176">
        <v>3</v>
      </c>
      <c r="AN189" s="240">
        <f t="shared" si="48"/>
        <v>-1</v>
      </c>
    </row>
    <row r="190" spans="1:40" ht="18" customHeight="1" x14ac:dyDescent="0.25">
      <c r="A190" s="5" t="s">
        <v>290</v>
      </c>
      <c r="B190" s="6" t="s">
        <v>8</v>
      </c>
      <c r="C190" s="7" t="s">
        <v>8</v>
      </c>
      <c r="D190" s="7" t="s">
        <v>9</v>
      </c>
      <c r="E190" s="7" t="s">
        <v>10</v>
      </c>
      <c r="F190" s="8"/>
      <c r="G190" s="192" t="s">
        <v>11</v>
      </c>
      <c r="H190" s="193"/>
      <c r="I190" s="124" t="s">
        <v>291</v>
      </c>
      <c r="J190" s="124" t="s">
        <v>292</v>
      </c>
      <c r="K190" s="180">
        <v>1</v>
      </c>
      <c r="L190" s="180">
        <v>0</v>
      </c>
      <c r="M190" s="180">
        <v>0</v>
      </c>
      <c r="N190" s="9">
        <v>0</v>
      </c>
      <c r="O190" s="9">
        <v>0</v>
      </c>
      <c r="P190" s="180">
        <v>0</v>
      </c>
      <c r="Q190" s="180">
        <v>0</v>
      </c>
      <c r="R190" s="210">
        <v>7537</v>
      </c>
      <c r="S190" s="208">
        <v>0.5</v>
      </c>
      <c r="T190" s="50">
        <f t="shared" si="32"/>
        <v>1.5</v>
      </c>
      <c r="U190" s="40"/>
      <c r="V190" s="156">
        <v>780</v>
      </c>
      <c r="W190" s="157">
        <v>0</v>
      </c>
      <c r="X190" s="45">
        <f t="shared" si="47"/>
        <v>3.9</v>
      </c>
      <c r="Y190" s="156">
        <v>597</v>
      </c>
      <c r="Z190" s="45">
        <f t="shared" si="33"/>
        <v>0.85285714285714287</v>
      </c>
      <c r="AA190" s="157">
        <v>0</v>
      </c>
      <c r="AB190" s="157">
        <v>0</v>
      </c>
      <c r="AC190" s="157">
        <v>0</v>
      </c>
      <c r="AD190" s="45">
        <f t="shared" si="34"/>
        <v>0</v>
      </c>
      <c r="AE190" s="157">
        <v>0</v>
      </c>
      <c r="AF190" s="45">
        <f t="shared" si="35"/>
        <v>0</v>
      </c>
      <c r="AG190" s="160">
        <v>105</v>
      </c>
      <c r="AH190" s="45">
        <f t="shared" si="36"/>
        <v>0.5</v>
      </c>
      <c r="AI190" s="43">
        <f t="shared" si="37"/>
        <v>5.2528571428571427</v>
      </c>
      <c r="AJ190" s="48">
        <f t="shared" si="38"/>
        <v>4.6030220777058206</v>
      </c>
      <c r="AK190" s="175">
        <f t="shared" si="39"/>
        <v>6.1030220777058206</v>
      </c>
      <c r="AL190" s="176">
        <f t="shared" si="40"/>
        <v>6</v>
      </c>
      <c r="AM190" s="176">
        <v>6</v>
      </c>
      <c r="AN190" s="240">
        <f t="shared" si="48"/>
        <v>0</v>
      </c>
    </row>
    <row r="191" spans="1:40" ht="18" customHeight="1" x14ac:dyDescent="0.25">
      <c r="A191" s="5" t="s">
        <v>478</v>
      </c>
      <c r="B191" s="6" t="s">
        <v>8</v>
      </c>
      <c r="C191" s="7" t="s">
        <v>8</v>
      </c>
      <c r="D191" s="7" t="s">
        <v>9</v>
      </c>
      <c r="E191" s="7" t="s">
        <v>10</v>
      </c>
      <c r="F191" s="8"/>
      <c r="G191" s="192" t="s">
        <v>11</v>
      </c>
      <c r="H191" s="193"/>
      <c r="I191" s="124" t="s">
        <v>477</v>
      </c>
      <c r="J191" s="124" t="s">
        <v>479</v>
      </c>
      <c r="K191" s="180">
        <v>1</v>
      </c>
      <c r="L191" s="185">
        <v>0</v>
      </c>
      <c r="M191" s="180">
        <v>0</v>
      </c>
      <c r="N191" s="9">
        <v>0</v>
      </c>
      <c r="O191" s="9">
        <v>0</v>
      </c>
      <c r="P191" s="180">
        <v>0</v>
      </c>
      <c r="Q191" s="180">
        <v>0</v>
      </c>
      <c r="R191" s="210">
        <v>7072</v>
      </c>
      <c r="S191" s="208">
        <v>0.5</v>
      </c>
      <c r="T191" s="50">
        <f t="shared" si="32"/>
        <v>1.5</v>
      </c>
      <c r="U191" s="40"/>
      <c r="V191" s="156">
        <v>270</v>
      </c>
      <c r="W191" s="157">
        <v>0</v>
      </c>
      <c r="X191" s="45">
        <f t="shared" si="47"/>
        <v>1.35</v>
      </c>
      <c r="Y191" s="156">
        <v>193</v>
      </c>
      <c r="Z191" s="45">
        <f t="shared" si="33"/>
        <v>0.27571428571428569</v>
      </c>
      <c r="AA191" s="157">
        <v>0</v>
      </c>
      <c r="AB191" s="157">
        <v>0</v>
      </c>
      <c r="AC191" s="157">
        <v>0</v>
      </c>
      <c r="AD191" s="45">
        <f t="shared" si="34"/>
        <v>0</v>
      </c>
      <c r="AE191" s="157">
        <v>0</v>
      </c>
      <c r="AF191" s="45">
        <f t="shared" si="35"/>
        <v>0</v>
      </c>
      <c r="AG191" s="160">
        <v>87.1</v>
      </c>
      <c r="AH191" s="45">
        <f t="shared" si="36"/>
        <v>0.75</v>
      </c>
      <c r="AI191" s="43">
        <f t="shared" si="37"/>
        <v>2.3757142857142859</v>
      </c>
      <c r="AJ191" s="48">
        <f t="shared" si="38"/>
        <v>2.081812813495997</v>
      </c>
      <c r="AK191" s="175">
        <f t="shared" si="39"/>
        <v>3.581812813495997</v>
      </c>
      <c r="AL191" s="176">
        <f t="shared" si="40"/>
        <v>3.5</v>
      </c>
      <c r="AM191" s="176">
        <v>2.5</v>
      </c>
      <c r="AN191" s="240">
        <f t="shared" si="48"/>
        <v>-1</v>
      </c>
    </row>
    <row r="192" spans="1:40" ht="18" customHeight="1" x14ac:dyDescent="0.25">
      <c r="A192" s="5" t="s">
        <v>306</v>
      </c>
      <c r="B192" s="6" t="s">
        <v>8</v>
      </c>
      <c r="C192" s="7" t="s">
        <v>8</v>
      </c>
      <c r="D192" s="7" t="s">
        <v>9</v>
      </c>
      <c r="E192" s="7" t="s">
        <v>10</v>
      </c>
      <c r="F192" s="8"/>
      <c r="G192" s="192" t="s">
        <v>11</v>
      </c>
      <c r="H192" s="193"/>
      <c r="I192" s="124" t="s">
        <v>307</v>
      </c>
      <c r="J192" s="124" t="s">
        <v>308</v>
      </c>
      <c r="K192" s="180">
        <v>1</v>
      </c>
      <c r="L192" s="185">
        <v>0</v>
      </c>
      <c r="M192" s="180">
        <v>0</v>
      </c>
      <c r="N192" s="9">
        <v>0</v>
      </c>
      <c r="O192" s="9">
        <v>0</v>
      </c>
      <c r="P192" s="180">
        <v>0</v>
      </c>
      <c r="Q192" s="180">
        <v>0</v>
      </c>
      <c r="R192" s="210">
        <v>10258</v>
      </c>
      <c r="S192" s="208">
        <v>1</v>
      </c>
      <c r="T192" s="50">
        <f t="shared" si="32"/>
        <v>2</v>
      </c>
      <c r="U192" s="40"/>
      <c r="V192" s="156">
        <v>908</v>
      </c>
      <c r="W192" s="157">
        <v>0</v>
      </c>
      <c r="X192" s="45">
        <f t="shared" si="47"/>
        <v>4.54</v>
      </c>
      <c r="Y192" s="156">
        <v>840</v>
      </c>
      <c r="Z192" s="45">
        <f t="shared" si="33"/>
        <v>1.2</v>
      </c>
      <c r="AA192" s="157">
        <v>0</v>
      </c>
      <c r="AB192" s="157">
        <v>0</v>
      </c>
      <c r="AC192" s="157">
        <v>0</v>
      </c>
      <c r="AD192" s="45">
        <f t="shared" si="34"/>
        <v>0</v>
      </c>
      <c r="AE192" s="157">
        <v>56</v>
      </c>
      <c r="AF192" s="45">
        <f t="shared" si="35"/>
        <v>0.5</v>
      </c>
      <c r="AG192" s="160">
        <v>106.3</v>
      </c>
      <c r="AH192" s="45">
        <f t="shared" si="36"/>
        <v>0.5</v>
      </c>
      <c r="AI192" s="43">
        <f t="shared" si="37"/>
        <v>6.74</v>
      </c>
      <c r="AJ192" s="48">
        <f t="shared" si="38"/>
        <v>5.9061893289681979</v>
      </c>
      <c r="AK192" s="175">
        <f t="shared" si="39"/>
        <v>7.9061893289681979</v>
      </c>
      <c r="AL192" s="176">
        <f t="shared" si="40"/>
        <v>8</v>
      </c>
      <c r="AM192" s="176">
        <v>7.5</v>
      </c>
      <c r="AN192" s="240">
        <f t="shared" si="48"/>
        <v>-0.5</v>
      </c>
    </row>
    <row r="193" spans="1:40" ht="18" customHeight="1" x14ac:dyDescent="0.25">
      <c r="A193" s="5" t="s">
        <v>397</v>
      </c>
      <c r="B193" s="6" t="s">
        <v>8</v>
      </c>
      <c r="C193" s="7" t="s">
        <v>8</v>
      </c>
      <c r="D193" s="7" t="s">
        <v>9</v>
      </c>
      <c r="E193" s="7" t="s">
        <v>10</v>
      </c>
      <c r="F193" s="8"/>
      <c r="G193" s="192" t="s">
        <v>11</v>
      </c>
      <c r="H193" s="193"/>
      <c r="I193" s="124" t="s">
        <v>398</v>
      </c>
      <c r="J193" s="124" t="s">
        <v>399</v>
      </c>
      <c r="K193" s="180">
        <v>1</v>
      </c>
      <c r="L193" s="180">
        <v>0</v>
      </c>
      <c r="M193" s="180">
        <v>0</v>
      </c>
      <c r="N193" s="9">
        <v>0</v>
      </c>
      <c r="O193" s="9">
        <v>0</v>
      </c>
      <c r="P193" s="180">
        <v>0</v>
      </c>
      <c r="Q193" s="180">
        <v>0</v>
      </c>
      <c r="R193" s="210">
        <v>4497</v>
      </c>
      <c r="S193" s="208">
        <v>0.5</v>
      </c>
      <c r="T193" s="50">
        <f t="shared" si="32"/>
        <v>1.5</v>
      </c>
      <c r="U193" s="40"/>
      <c r="V193" s="156">
        <v>385</v>
      </c>
      <c r="W193" s="157">
        <v>0</v>
      </c>
      <c r="X193" s="45">
        <f t="shared" si="47"/>
        <v>1.925</v>
      </c>
      <c r="Y193" s="156">
        <v>309</v>
      </c>
      <c r="Z193" s="45">
        <f t="shared" si="33"/>
        <v>0.44142857142857145</v>
      </c>
      <c r="AA193" s="157">
        <v>0</v>
      </c>
      <c r="AB193" s="157">
        <v>0</v>
      </c>
      <c r="AC193" s="157">
        <v>0</v>
      </c>
      <c r="AD193" s="45">
        <f t="shared" si="34"/>
        <v>0</v>
      </c>
      <c r="AE193" s="157">
        <v>0</v>
      </c>
      <c r="AF193" s="45">
        <f t="shared" si="35"/>
        <v>0</v>
      </c>
      <c r="AG193" s="160">
        <v>95.5</v>
      </c>
      <c r="AH193" s="45">
        <f t="shared" si="36"/>
        <v>0.5</v>
      </c>
      <c r="AI193" s="43">
        <f t="shared" si="37"/>
        <v>2.8664285714285715</v>
      </c>
      <c r="AJ193" s="48">
        <f t="shared" si="38"/>
        <v>2.5118204511603834</v>
      </c>
      <c r="AK193" s="175">
        <f t="shared" si="39"/>
        <v>4.0118204511603839</v>
      </c>
      <c r="AL193" s="176">
        <f t="shared" si="40"/>
        <v>4</v>
      </c>
      <c r="AM193" s="176">
        <v>4</v>
      </c>
      <c r="AN193" s="240">
        <f t="shared" si="48"/>
        <v>0</v>
      </c>
    </row>
    <row r="194" spans="1:40" ht="18" customHeight="1" x14ac:dyDescent="0.25">
      <c r="A194" s="5" t="s">
        <v>51</v>
      </c>
      <c r="B194" s="6" t="s">
        <v>8</v>
      </c>
      <c r="C194" s="7" t="s">
        <v>8</v>
      </c>
      <c r="D194" s="7" t="s">
        <v>9</v>
      </c>
      <c r="E194" s="7" t="s">
        <v>10</v>
      </c>
      <c r="F194" s="8"/>
      <c r="G194" s="192" t="s">
        <v>11</v>
      </c>
      <c r="H194" s="193"/>
      <c r="I194" s="124" t="s">
        <v>52</v>
      </c>
      <c r="J194" s="124" t="s">
        <v>53</v>
      </c>
      <c r="K194" s="180">
        <v>1</v>
      </c>
      <c r="L194" s="180">
        <v>0</v>
      </c>
      <c r="M194" s="180">
        <v>0</v>
      </c>
      <c r="N194" s="9">
        <v>0</v>
      </c>
      <c r="O194" s="9">
        <v>0</v>
      </c>
      <c r="P194" s="180">
        <v>0</v>
      </c>
      <c r="Q194" s="180">
        <v>0</v>
      </c>
      <c r="R194" s="210">
        <v>10484</v>
      </c>
      <c r="S194" s="208">
        <v>1</v>
      </c>
      <c r="T194" s="50">
        <f t="shared" si="32"/>
        <v>2</v>
      </c>
      <c r="U194" s="40"/>
      <c r="V194" s="156">
        <v>763</v>
      </c>
      <c r="W194" s="157">
        <v>0</v>
      </c>
      <c r="X194" s="45">
        <f t="shared" si="47"/>
        <v>3.8149999999999999</v>
      </c>
      <c r="Y194" s="156">
        <v>673</v>
      </c>
      <c r="Z194" s="45">
        <f t="shared" si="33"/>
        <v>0.96142857142857141</v>
      </c>
      <c r="AA194" s="157">
        <v>0</v>
      </c>
      <c r="AB194" s="157">
        <v>0</v>
      </c>
      <c r="AC194" s="157">
        <v>0</v>
      </c>
      <c r="AD194" s="45">
        <f t="shared" si="34"/>
        <v>0</v>
      </c>
      <c r="AE194" s="157">
        <v>0</v>
      </c>
      <c r="AF194" s="45">
        <f t="shared" si="35"/>
        <v>0</v>
      </c>
      <c r="AG194" s="160">
        <v>95.6</v>
      </c>
      <c r="AH194" s="45">
        <f t="shared" si="36"/>
        <v>0.5</v>
      </c>
      <c r="AI194" s="43">
        <f t="shared" si="37"/>
        <v>5.2764285714285712</v>
      </c>
      <c r="AJ194" s="48">
        <f t="shared" si="38"/>
        <v>4.6236774664145912</v>
      </c>
      <c r="AK194" s="175">
        <f t="shared" si="39"/>
        <v>6.6236774664145912</v>
      </c>
      <c r="AL194" s="176">
        <f t="shared" si="40"/>
        <v>6.5</v>
      </c>
      <c r="AM194" s="176">
        <v>6.5</v>
      </c>
      <c r="AN194" s="240">
        <f t="shared" si="48"/>
        <v>0</v>
      </c>
    </row>
    <row r="195" spans="1:40" ht="18" customHeight="1" x14ac:dyDescent="0.25">
      <c r="A195" s="5" t="s">
        <v>222</v>
      </c>
      <c r="B195" s="6" t="s">
        <v>8</v>
      </c>
      <c r="C195" s="7" t="s">
        <v>8</v>
      </c>
      <c r="D195" s="7" t="s">
        <v>9</v>
      </c>
      <c r="E195" s="137" t="s">
        <v>29</v>
      </c>
      <c r="F195" s="8"/>
      <c r="G195" s="192" t="s">
        <v>11</v>
      </c>
      <c r="H195" s="194" t="s">
        <v>35</v>
      </c>
      <c r="I195" s="124" t="s">
        <v>223</v>
      </c>
      <c r="J195" s="124" t="s">
        <v>224</v>
      </c>
      <c r="K195" s="180">
        <v>1</v>
      </c>
      <c r="L195" s="9">
        <v>1</v>
      </c>
      <c r="M195" s="180">
        <v>0</v>
      </c>
      <c r="N195" s="9">
        <v>0</v>
      </c>
      <c r="O195" s="9">
        <v>0</v>
      </c>
      <c r="P195" s="185">
        <v>0.5</v>
      </c>
      <c r="Q195" s="180">
        <v>0</v>
      </c>
      <c r="R195" s="210">
        <v>6974</v>
      </c>
      <c r="S195" s="208">
        <v>0.5</v>
      </c>
      <c r="T195" s="50">
        <f t="shared" si="32"/>
        <v>3</v>
      </c>
      <c r="U195" s="40"/>
      <c r="V195" s="156">
        <v>515</v>
      </c>
      <c r="W195" s="157">
        <v>0</v>
      </c>
      <c r="X195" s="45">
        <f t="shared" si="47"/>
        <v>2.5750000000000002</v>
      </c>
      <c r="Y195" s="156">
        <v>133</v>
      </c>
      <c r="Z195" s="45">
        <f t="shared" si="33"/>
        <v>0.19</v>
      </c>
      <c r="AA195" s="157">
        <v>0</v>
      </c>
      <c r="AB195" s="157">
        <v>0</v>
      </c>
      <c r="AC195" s="157">
        <v>0</v>
      </c>
      <c r="AD195" s="45">
        <f t="shared" si="34"/>
        <v>0</v>
      </c>
      <c r="AE195" s="157">
        <v>0</v>
      </c>
      <c r="AF195" s="45">
        <f t="shared" si="35"/>
        <v>0</v>
      </c>
      <c r="AG195" s="160">
        <v>79.3</v>
      </c>
      <c r="AH195" s="45">
        <f t="shared" si="36"/>
        <v>0.75</v>
      </c>
      <c r="AI195" s="43">
        <f t="shared" si="37"/>
        <v>3.5150000000000001</v>
      </c>
      <c r="AJ195" s="48">
        <f t="shared" si="38"/>
        <v>3.0801566010865309</v>
      </c>
      <c r="AK195" s="175">
        <f t="shared" si="39"/>
        <v>6.0801566010865304</v>
      </c>
      <c r="AL195" s="176">
        <f t="shared" si="40"/>
        <v>6</v>
      </c>
      <c r="AM195" s="176">
        <v>7</v>
      </c>
      <c r="AN195" s="240">
        <f t="shared" si="48"/>
        <v>1</v>
      </c>
    </row>
    <row r="196" spans="1:40" ht="18" customHeight="1" x14ac:dyDescent="0.25">
      <c r="A196" s="5" t="s">
        <v>516</v>
      </c>
      <c r="B196" s="6" t="s">
        <v>8</v>
      </c>
      <c r="C196" s="7" t="s">
        <v>8</v>
      </c>
      <c r="D196" s="7" t="s">
        <v>9</v>
      </c>
      <c r="E196" s="137" t="s">
        <v>29</v>
      </c>
      <c r="F196" s="8"/>
      <c r="G196" s="192" t="s">
        <v>11</v>
      </c>
      <c r="H196" s="193"/>
      <c r="I196" s="124" t="s">
        <v>517</v>
      </c>
      <c r="J196" s="124" t="s">
        <v>224</v>
      </c>
      <c r="K196" s="180">
        <v>1</v>
      </c>
      <c r="L196" s="9">
        <v>1</v>
      </c>
      <c r="M196" s="180">
        <v>0</v>
      </c>
      <c r="N196" s="9">
        <v>0</v>
      </c>
      <c r="O196" s="9">
        <v>0</v>
      </c>
      <c r="P196" s="180">
        <v>0</v>
      </c>
      <c r="Q196" s="180">
        <v>0</v>
      </c>
      <c r="R196" s="210">
        <v>7700</v>
      </c>
      <c r="S196" s="208">
        <v>0.5</v>
      </c>
      <c r="T196" s="50">
        <f t="shared" si="32"/>
        <v>2.5</v>
      </c>
      <c r="U196" s="40"/>
      <c r="V196" s="156">
        <v>719</v>
      </c>
      <c r="W196" s="157">
        <v>0</v>
      </c>
      <c r="X196" s="45">
        <f t="shared" si="47"/>
        <v>3.5950000000000002</v>
      </c>
      <c r="Y196" s="156">
        <v>212</v>
      </c>
      <c r="Z196" s="45">
        <f t="shared" si="33"/>
        <v>0.30285714285714288</v>
      </c>
      <c r="AA196" s="157">
        <v>0</v>
      </c>
      <c r="AB196" s="157">
        <v>0</v>
      </c>
      <c r="AC196" s="157">
        <v>0</v>
      </c>
      <c r="AD196" s="45">
        <f t="shared" si="34"/>
        <v>0</v>
      </c>
      <c r="AE196" s="157">
        <v>0</v>
      </c>
      <c r="AF196" s="45">
        <f t="shared" si="35"/>
        <v>0</v>
      </c>
      <c r="AG196" s="160">
        <v>84.3</v>
      </c>
      <c r="AH196" s="45">
        <f t="shared" si="36"/>
        <v>0.75</v>
      </c>
      <c r="AI196" s="43">
        <f t="shared" si="37"/>
        <v>4.6478571428571431</v>
      </c>
      <c r="AJ196" s="48">
        <f t="shared" si="38"/>
        <v>4.0728671008474002</v>
      </c>
      <c r="AK196" s="175">
        <f t="shared" si="39"/>
        <v>6.5728671008474002</v>
      </c>
      <c r="AL196" s="176">
        <f t="shared" si="40"/>
        <v>6.5</v>
      </c>
      <c r="AM196" s="176">
        <v>7.5</v>
      </c>
      <c r="AN196" s="240">
        <f t="shared" si="48"/>
        <v>1</v>
      </c>
    </row>
    <row r="197" spans="1:40" ht="18" customHeight="1" x14ac:dyDescent="0.25">
      <c r="A197" s="10" t="s">
        <v>520</v>
      </c>
      <c r="B197" s="11" t="s">
        <v>33</v>
      </c>
      <c r="C197" s="12" t="s">
        <v>34</v>
      </c>
      <c r="D197" s="12" t="s">
        <v>9</v>
      </c>
      <c r="E197" s="12" t="s">
        <v>10</v>
      </c>
      <c r="F197" s="13"/>
      <c r="G197" s="191" t="s">
        <v>11</v>
      </c>
      <c r="H197" s="195"/>
      <c r="I197" s="125" t="s">
        <v>519</v>
      </c>
      <c r="J197" s="125" t="s">
        <v>224</v>
      </c>
      <c r="K197" s="186">
        <v>1</v>
      </c>
      <c r="L197" s="186">
        <v>0</v>
      </c>
      <c r="M197" s="186">
        <v>0</v>
      </c>
      <c r="N197" s="186">
        <v>0</v>
      </c>
      <c r="O197" s="186">
        <v>0</v>
      </c>
      <c r="P197" s="186">
        <v>0</v>
      </c>
      <c r="Q197" s="186">
        <v>0</v>
      </c>
      <c r="R197" s="209">
        <v>5927</v>
      </c>
      <c r="S197" s="207">
        <v>0.5</v>
      </c>
      <c r="T197" s="186">
        <f t="shared" ref="T197:T260" si="49">SUM(K197:Q197)+S197</f>
        <v>1.5</v>
      </c>
      <c r="U197" s="40"/>
      <c r="V197" s="197">
        <v>245</v>
      </c>
      <c r="W197" s="197">
        <v>0</v>
      </c>
      <c r="X197" s="45">
        <f t="shared" si="47"/>
        <v>1.2250000000000001</v>
      </c>
      <c r="Y197" s="197">
        <v>137</v>
      </c>
      <c r="Z197" s="45">
        <f t="shared" ref="Z197:Z260" si="50">(Y197/175)*0.25</f>
        <v>0.1957142857142857</v>
      </c>
      <c r="AA197" s="197">
        <v>0</v>
      </c>
      <c r="AB197" s="197">
        <v>9</v>
      </c>
      <c r="AC197" s="197">
        <v>0</v>
      </c>
      <c r="AD197" s="45">
        <f t="shared" ref="AD197:AD260" si="51">((AA197+AB197)/30*0.5)+(AC197/30*0.25)</f>
        <v>0.15</v>
      </c>
      <c r="AE197" s="197">
        <v>0</v>
      </c>
      <c r="AF197" s="45">
        <f t="shared" ref="AF197:AF201" si="52">IF(AE197&lt;1,0,IF(AE197&lt;33,0.25,IF(AE197&lt;65,0.5,IF(AE197&lt;97,0.75,1))))</f>
        <v>0</v>
      </c>
      <c r="AG197" s="199">
        <v>85.3</v>
      </c>
      <c r="AH197" s="45">
        <f t="shared" ref="AH197:AH260" si="53">IF(AG197&gt;109.9,0,IF(AG197&gt;90,0.5,IF(AG197&gt;70,0.75,1)))</f>
        <v>0.75</v>
      </c>
      <c r="AI197" s="186">
        <f t="shared" ref="AI197:AI260" si="54">X197+Z197+AD197+AF197+AH197</f>
        <v>2.3207142857142857</v>
      </c>
      <c r="AJ197" s="200">
        <f t="shared" ref="AJ197:AJ260" si="55">AI197/$AI$275*$T$282</f>
        <v>2.0336169065088678</v>
      </c>
      <c r="AK197" s="174">
        <f t="shared" ref="AK197:AK260" si="56">AJ197+T197</f>
        <v>3.5336169065088678</v>
      </c>
      <c r="AL197" s="174">
        <f t="shared" ref="AL197:AL260" si="57">MROUND(AK197*100,25)/100</f>
        <v>3.5</v>
      </c>
      <c r="AM197" s="174"/>
      <c r="AN197" s="239"/>
    </row>
    <row r="198" spans="1:40" ht="18" customHeight="1" x14ac:dyDescent="0.25">
      <c r="A198" s="10" t="s">
        <v>518</v>
      </c>
      <c r="B198" s="11" t="s">
        <v>33</v>
      </c>
      <c r="C198" s="12" t="s">
        <v>49</v>
      </c>
      <c r="D198" s="12" t="s">
        <v>9</v>
      </c>
      <c r="E198" s="12" t="s">
        <v>10</v>
      </c>
      <c r="F198" s="13"/>
      <c r="G198" s="191" t="s">
        <v>35</v>
      </c>
      <c r="H198" s="195"/>
      <c r="I198" s="125" t="s">
        <v>519</v>
      </c>
      <c r="J198" s="125" t="s">
        <v>224</v>
      </c>
      <c r="K198" s="186">
        <v>1</v>
      </c>
      <c r="L198" s="186">
        <v>0</v>
      </c>
      <c r="M198" s="186">
        <v>0</v>
      </c>
      <c r="N198" s="186">
        <v>0</v>
      </c>
      <c r="O198" s="186">
        <v>2</v>
      </c>
      <c r="P198" s="186">
        <v>0</v>
      </c>
      <c r="Q198" s="186">
        <v>0</v>
      </c>
      <c r="R198" s="209">
        <v>38674</v>
      </c>
      <c r="S198" s="207">
        <v>2</v>
      </c>
      <c r="T198" s="186">
        <f t="shared" si="49"/>
        <v>5</v>
      </c>
      <c r="U198" s="40"/>
      <c r="V198" s="197">
        <v>1785</v>
      </c>
      <c r="W198" s="197">
        <v>337</v>
      </c>
      <c r="X198" s="45">
        <f>((V198-W198)/150)*0.5+(W198/200)*0.5</f>
        <v>5.6691666666666674</v>
      </c>
      <c r="Y198" s="197">
        <v>1197</v>
      </c>
      <c r="Z198" s="45">
        <f t="shared" si="50"/>
        <v>1.71</v>
      </c>
      <c r="AA198" s="197">
        <v>48</v>
      </c>
      <c r="AB198" s="197">
        <v>193</v>
      </c>
      <c r="AC198" s="197">
        <v>41</v>
      </c>
      <c r="AD198" s="45">
        <f t="shared" si="51"/>
        <v>4.3583333333333334</v>
      </c>
      <c r="AE198" s="197">
        <v>0</v>
      </c>
      <c r="AF198" s="45">
        <f t="shared" si="52"/>
        <v>0</v>
      </c>
      <c r="AG198" s="199">
        <v>104.9</v>
      </c>
      <c r="AH198" s="45">
        <f t="shared" si="53"/>
        <v>0.5</v>
      </c>
      <c r="AI198" s="186">
        <f t="shared" si="54"/>
        <v>12.237500000000001</v>
      </c>
      <c r="AJ198" s="200">
        <f t="shared" si="55"/>
        <v>10.723589304636251</v>
      </c>
      <c r="AK198" s="174">
        <f t="shared" si="56"/>
        <v>15.723589304636251</v>
      </c>
      <c r="AL198" s="174">
        <f t="shared" si="57"/>
        <v>15.75</v>
      </c>
      <c r="AM198" s="174">
        <v>18.5</v>
      </c>
      <c r="AN198" s="239">
        <f>AM198-(AL198+AL197)</f>
        <v>-0.75</v>
      </c>
    </row>
    <row r="199" spans="1:40" ht="18" customHeight="1" x14ac:dyDescent="0.25">
      <c r="A199" s="5" t="s">
        <v>330</v>
      </c>
      <c r="B199" s="6" t="s">
        <v>8</v>
      </c>
      <c r="C199" s="7" t="s">
        <v>8</v>
      </c>
      <c r="D199" s="7" t="s">
        <v>9</v>
      </c>
      <c r="E199" s="7" t="s">
        <v>10</v>
      </c>
      <c r="F199" s="8"/>
      <c r="G199" s="192" t="s">
        <v>11</v>
      </c>
      <c r="H199" s="193"/>
      <c r="I199" s="124" t="s">
        <v>324</v>
      </c>
      <c r="J199" s="124" t="s">
        <v>331</v>
      </c>
      <c r="K199" s="180">
        <v>1</v>
      </c>
      <c r="L199" s="180">
        <v>0</v>
      </c>
      <c r="M199" s="180">
        <v>0</v>
      </c>
      <c r="N199" s="9">
        <v>0</v>
      </c>
      <c r="O199" s="9">
        <v>0</v>
      </c>
      <c r="P199" s="180">
        <v>0</v>
      </c>
      <c r="Q199" s="180">
        <v>0</v>
      </c>
      <c r="R199" s="210">
        <v>3227</v>
      </c>
      <c r="S199" s="208">
        <v>0.5</v>
      </c>
      <c r="T199" s="50">
        <f t="shared" si="49"/>
        <v>1.5</v>
      </c>
      <c r="U199" s="40"/>
      <c r="V199" s="156">
        <v>313</v>
      </c>
      <c r="W199" s="157">
        <v>0</v>
      </c>
      <c r="X199" s="45">
        <f>((V199-W199)/100)*0.5+(W199/200)*0.5</f>
        <v>1.5649999999999999</v>
      </c>
      <c r="Y199" s="156">
        <v>269</v>
      </c>
      <c r="Z199" s="45">
        <f t="shared" si="50"/>
        <v>0.38428571428571429</v>
      </c>
      <c r="AA199" s="157">
        <v>0</v>
      </c>
      <c r="AB199" s="157">
        <v>0</v>
      </c>
      <c r="AC199" s="157">
        <v>0</v>
      </c>
      <c r="AD199" s="45">
        <f t="shared" si="51"/>
        <v>0</v>
      </c>
      <c r="AE199" s="157">
        <v>0</v>
      </c>
      <c r="AF199" s="45">
        <f t="shared" si="52"/>
        <v>0</v>
      </c>
      <c r="AG199" s="160">
        <v>96.9</v>
      </c>
      <c r="AH199" s="45">
        <f t="shared" si="53"/>
        <v>0.5</v>
      </c>
      <c r="AI199" s="43">
        <f t="shared" si="54"/>
        <v>2.4492857142857143</v>
      </c>
      <c r="AJ199" s="48">
        <f t="shared" si="55"/>
        <v>2.146282663102157</v>
      </c>
      <c r="AK199" s="175">
        <f t="shared" si="56"/>
        <v>3.646282663102157</v>
      </c>
      <c r="AL199" s="176">
        <f t="shared" si="57"/>
        <v>3.75</v>
      </c>
      <c r="AM199" s="176">
        <v>3</v>
      </c>
      <c r="AN199" s="240">
        <f>AM199-AL199</f>
        <v>-0.75</v>
      </c>
    </row>
    <row r="200" spans="1:40" ht="18" customHeight="1" x14ac:dyDescent="0.25">
      <c r="A200" s="10" t="s">
        <v>352</v>
      </c>
      <c r="B200" s="11" t="s">
        <v>33</v>
      </c>
      <c r="C200" s="12" t="s">
        <v>34</v>
      </c>
      <c r="D200" s="12" t="s">
        <v>9</v>
      </c>
      <c r="E200" s="12" t="s">
        <v>10</v>
      </c>
      <c r="F200" s="13"/>
      <c r="G200" s="191" t="s">
        <v>11</v>
      </c>
      <c r="H200" s="195"/>
      <c r="I200" s="125" t="s">
        <v>353</v>
      </c>
      <c r="J200" s="125" t="s">
        <v>351</v>
      </c>
      <c r="K200" s="186">
        <v>1</v>
      </c>
      <c r="L200" s="186">
        <v>0</v>
      </c>
      <c r="M200" s="186">
        <v>0</v>
      </c>
      <c r="N200" s="186">
        <v>0</v>
      </c>
      <c r="O200" s="186">
        <v>0</v>
      </c>
      <c r="P200" s="186">
        <v>0</v>
      </c>
      <c r="Q200" s="186">
        <v>0</v>
      </c>
      <c r="R200" s="209">
        <v>7168</v>
      </c>
      <c r="S200" s="207">
        <v>0.5</v>
      </c>
      <c r="T200" s="186">
        <f t="shared" si="49"/>
        <v>1.5</v>
      </c>
      <c r="U200" s="40"/>
      <c r="V200" s="197">
        <v>440</v>
      </c>
      <c r="W200" s="197">
        <v>27</v>
      </c>
      <c r="X200" s="45">
        <f>((V200-W200)/100)*0.5+(W200/200)*0.5</f>
        <v>2.1324999999999998</v>
      </c>
      <c r="Y200" s="197">
        <v>257</v>
      </c>
      <c r="Z200" s="45">
        <f t="shared" si="50"/>
        <v>0.36714285714285716</v>
      </c>
      <c r="AA200" s="197">
        <v>19</v>
      </c>
      <c r="AB200" s="197">
        <v>22</v>
      </c>
      <c r="AC200" s="197">
        <v>0</v>
      </c>
      <c r="AD200" s="45">
        <f t="shared" si="51"/>
        <v>0.68333333333333335</v>
      </c>
      <c r="AE200" s="197">
        <v>0</v>
      </c>
      <c r="AF200" s="45">
        <f t="shared" si="52"/>
        <v>0</v>
      </c>
      <c r="AG200" s="199">
        <v>82.8</v>
      </c>
      <c r="AH200" s="45">
        <f t="shared" si="53"/>
        <v>0.75</v>
      </c>
      <c r="AI200" s="186">
        <f t="shared" si="54"/>
        <v>3.9329761904761904</v>
      </c>
      <c r="AJ200" s="200">
        <f t="shared" si="55"/>
        <v>3.4464246301597137</v>
      </c>
      <c r="AK200" s="174">
        <f t="shared" si="56"/>
        <v>4.9464246301597132</v>
      </c>
      <c r="AL200" s="174">
        <f t="shared" si="57"/>
        <v>5</v>
      </c>
      <c r="AM200" s="174"/>
      <c r="AN200" s="239"/>
    </row>
    <row r="201" spans="1:40" ht="18" customHeight="1" x14ac:dyDescent="0.25">
      <c r="A201" s="10" t="s">
        <v>349</v>
      </c>
      <c r="B201" s="11" t="s">
        <v>33</v>
      </c>
      <c r="C201" s="12" t="s">
        <v>49</v>
      </c>
      <c r="D201" s="12" t="s">
        <v>9</v>
      </c>
      <c r="E201" s="12" t="s">
        <v>10</v>
      </c>
      <c r="F201" s="13"/>
      <c r="G201" s="191" t="s">
        <v>35</v>
      </c>
      <c r="H201" s="195"/>
      <c r="I201" s="125" t="s">
        <v>350</v>
      </c>
      <c r="J201" s="125" t="s">
        <v>351</v>
      </c>
      <c r="K201" s="186">
        <v>1</v>
      </c>
      <c r="L201" s="186">
        <v>0</v>
      </c>
      <c r="M201" s="186">
        <v>0</v>
      </c>
      <c r="N201" s="186">
        <v>0</v>
      </c>
      <c r="O201" s="186">
        <v>2</v>
      </c>
      <c r="P201" s="186">
        <v>0</v>
      </c>
      <c r="Q201" s="186">
        <v>0</v>
      </c>
      <c r="R201" s="209">
        <v>20009</v>
      </c>
      <c r="S201" s="207">
        <v>1</v>
      </c>
      <c r="T201" s="186">
        <f t="shared" si="49"/>
        <v>4</v>
      </c>
      <c r="U201" s="40"/>
      <c r="V201" s="197">
        <v>1145</v>
      </c>
      <c r="W201" s="197">
        <v>61</v>
      </c>
      <c r="X201" s="45">
        <f>((V201-W201)/150)*0.5+(W201/200)*0.5</f>
        <v>3.7658333333333331</v>
      </c>
      <c r="Y201" s="197">
        <v>796</v>
      </c>
      <c r="Z201" s="45">
        <f t="shared" si="50"/>
        <v>1.1371428571428572</v>
      </c>
      <c r="AA201" s="197">
        <v>5</v>
      </c>
      <c r="AB201" s="197">
        <v>2</v>
      </c>
      <c r="AC201" s="197">
        <v>0</v>
      </c>
      <c r="AD201" s="45">
        <f t="shared" si="51"/>
        <v>0.11666666666666667</v>
      </c>
      <c r="AE201" s="197">
        <v>0</v>
      </c>
      <c r="AF201" s="45">
        <f t="shared" si="52"/>
        <v>0</v>
      </c>
      <c r="AG201" s="199">
        <v>101.6</v>
      </c>
      <c r="AH201" s="45">
        <f t="shared" si="53"/>
        <v>0.5</v>
      </c>
      <c r="AI201" s="186">
        <f t="shared" si="54"/>
        <v>5.5196428571428564</v>
      </c>
      <c r="AJ201" s="200">
        <f t="shared" si="55"/>
        <v>4.8368035226368962</v>
      </c>
      <c r="AK201" s="174">
        <f t="shared" si="56"/>
        <v>8.8368035226368953</v>
      </c>
      <c r="AL201" s="174">
        <f t="shared" si="57"/>
        <v>8.75</v>
      </c>
      <c r="AM201" s="174">
        <v>19</v>
      </c>
      <c r="AN201" s="239">
        <f>AM201-(AL201+AL200)</f>
        <v>5.25</v>
      </c>
    </row>
    <row r="202" spans="1:40" ht="18" customHeight="1" x14ac:dyDescent="0.25">
      <c r="A202" s="5" t="s">
        <v>476</v>
      </c>
      <c r="B202" s="6" t="s">
        <v>8</v>
      </c>
      <c r="C202" s="7" t="s">
        <v>8</v>
      </c>
      <c r="D202" s="7" t="s">
        <v>9</v>
      </c>
      <c r="E202" s="137" t="s">
        <v>29</v>
      </c>
      <c r="F202" s="19" t="s">
        <v>35</v>
      </c>
      <c r="G202" s="192" t="s">
        <v>35</v>
      </c>
      <c r="H202" s="194" t="s">
        <v>35</v>
      </c>
      <c r="I202" s="124" t="s">
        <v>477</v>
      </c>
      <c r="J202" s="124" t="s">
        <v>351</v>
      </c>
      <c r="K202" s="185">
        <v>1</v>
      </c>
      <c r="L202" s="9">
        <v>1</v>
      </c>
      <c r="M202" s="185">
        <v>0</v>
      </c>
      <c r="N202" s="9">
        <v>0.25</v>
      </c>
      <c r="O202" s="9">
        <v>2</v>
      </c>
      <c r="P202" s="185">
        <v>0</v>
      </c>
      <c r="Q202" s="185">
        <v>0.5</v>
      </c>
      <c r="R202" s="210">
        <v>15758</v>
      </c>
      <c r="S202" s="208">
        <v>1</v>
      </c>
      <c r="T202" s="185">
        <f t="shared" si="49"/>
        <v>5.75</v>
      </c>
      <c r="U202" s="40"/>
      <c r="V202" s="156">
        <v>637</v>
      </c>
      <c r="W202" s="157">
        <v>0</v>
      </c>
      <c r="X202" s="45">
        <f>((V202-W202)/100)*0.5+(W202/200)*0.5</f>
        <v>3.1850000000000001</v>
      </c>
      <c r="Y202" s="156">
        <v>450</v>
      </c>
      <c r="Z202" s="45">
        <f t="shared" si="50"/>
        <v>0.6428571428571429</v>
      </c>
      <c r="AA202" s="157">
        <v>7</v>
      </c>
      <c r="AB202" s="157">
        <v>16</v>
      </c>
      <c r="AC202" s="189">
        <v>100</v>
      </c>
      <c r="AD202" s="45">
        <f t="shared" si="51"/>
        <v>1.2166666666666668</v>
      </c>
      <c r="AE202" s="157">
        <v>99</v>
      </c>
      <c r="AF202" s="45">
        <f t="shared" ref="AF202:AF260" si="58">IF(AE202&lt;1,0,IF(AE202&lt;33,0.25,IF(AE202&lt;65,0.5,IF(AE202&lt;97,0.75,1))))</f>
        <v>1</v>
      </c>
      <c r="AG202" s="160">
        <v>87.9</v>
      </c>
      <c r="AH202" s="45">
        <f t="shared" si="53"/>
        <v>0.75</v>
      </c>
      <c r="AI202" s="185">
        <f t="shared" si="54"/>
        <v>6.7945238095238096</v>
      </c>
      <c r="AJ202" s="48">
        <f t="shared" si="55"/>
        <v>5.9539679553753526</v>
      </c>
      <c r="AK202" s="175">
        <f t="shared" si="56"/>
        <v>11.703967955375353</v>
      </c>
      <c r="AL202" s="176">
        <f t="shared" si="57"/>
        <v>11.75</v>
      </c>
      <c r="AM202" s="176">
        <v>14.5</v>
      </c>
      <c r="AN202" s="240">
        <f>AM202-AL202</f>
        <v>2.75</v>
      </c>
    </row>
    <row r="203" spans="1:40" ht="18" customHeight="1" x14ac:dyDescent="0.25">
      <c r="A203" s="5" t="s">
        <v>540</v>
      </c>
      <c r="B203" s="6" t="s">
        <v>8</v>
      </c>
      <c r="C203" s="7" t="s">
        <v>8</v>
      </c>
      <c r="D203" s="7" t="s">
        <v>9</v>
      </c>
      <c r="E203" s="137" t="s">
        <v>29</v>
      </c>
      <c r="F203" s="8"/>
      <c r="G203" s="192" t="s">
        <v>11</v>
      </c>
      <c r="H203" s="193"/>
      <c r="I203" s="124" t="s">
        <v>538</v>
      </c>
      <c r="J203" s="124" t="s">
        <v>351</v>
      </c>
      <c r="K203" s="185">
        <v>1</v>
      </c>
      <c r="L203" s="9">
        <v>1</v>
      </c>
      <c r="M203" s="185">
        <v>0</v>
      </c>
      <c r="N203" s="9">
        <v>0</v>
      </c>
      <c r="O203" s="9">
        <v>0</v>
      </c>
      <c r="P203" s="185">
        <v>0</v>
      </c>
      <c r="Q203" s="185">
        <v>0</v>
      </c>
      <c r="R203" s="210">
        <v>8174</v>
      </c>
      <c r="S203" s="208">
        <v>0.5</v>
      </c>
      <c r="T203" s="185">
        <f t="shared" si="49"/>
        <v>2.5</v>
      </c>
      <c r="U203" s="40"/>
      <c r="V203" s="156">
        <v>674</v>
      </c>
      <c r="W203" s="157">
        <v>0</v>
      </c>
      <c r="X203" s="45">
        <f>((V203-W203)/100)*0.5+(W203/200)*0.5</f>
        <v>3.37</v>
      </c>
      <c r="Y203" s="156">
        <v>279</v>
      </c>
      <c r="Z203" s="45">
        <f t="shared" si="50"/>
        <v>0.39857142857142858</v>
      </c>
      <c r="AA203" s="157">
        <v>0</v>
      </c>
      <c r="AB203" s="157">
        <v>0</v>
      </c>
      <c r="AC203" s="157">
        <v>0</v>
      </c>
      <c r="AD203" s="45">
        <f t="shared" si="51"/>
        <v>0</v>
      </c>
      <c r="AE203" s="157">
        <v>0</v>
      </c>
      <c r="AF203" s="45">
        <f t="shared" si="58"/>
        <v>0</v>
      </c>
      <c r="AG203" s="160">
        <v>84.6</v>
      </c>
      <c r="AH203" s="45">
        <f t="shared" si="53"/>
        <v>0.75</v>
      </c>
      <c r="AI203" s="185">
        <f t="shared" si="54"/>
        <v>4.5185714285714287</v>
      </c>
      <c r="AJ203" s="48">
        <f t="shared" si="55"/>
        <v>3.9595754233841487</v>
      </c>
      <c r="AK203" s="175">
        <f t="shared" si="56"/>
        <v>6.4595754233841483</v>
      </c>
      <c r="AL203" s="176">
        <f t="shared" si="57"/>
        <v>6.5</v>
      </c>
      <c r="AM203" s="176">
        <v>7</v>
      </c>
      <c r="AN203" s="240">
        <f>AM203-AL203</f>
        <v>0.5</v>
      </c>
    </row>
    <row r="204" spans="1:40" ht="18" customHeight="1" x14ac:dyDescent="0.25">
      <c r="A204" s="5" t="s">
        <v>99</v>
      </c>
      <c r="B204" s="6" t="s">
        <v>8</v>
      </c>
      <c r="C204" s="7" t="s">
        <v>8</v>
      </c>
      <c r="D204" s="7" t="s">
        <v>9</v>
      </c>
      <c r="E204" s="7" t="s">
        <v>10</v>
      </c>
      <c r="F204" s="8"/>
      <c r="G204" s="192" t="s">
        <v>11</v>
      </c>
      <c r="H204" s="193"/>
      <c r="I204" s="124" t="s">
        <v>100</v>
      </c>
      <c r="J204" s="124" t="s">
        <v>101</v>
      </c>
      <c r="K204" s="185">
        <v>1</v>
      </c>
      <c r="L204" s="185">
        <v>0</v>
      </c>
      <c r="M204" s="185">
        <v>0</v>
      </c>
      <c r="N204" s="9">
        <v>0</v>
      </c>
      <c r="O204" s="9">
        <v>0</v>
      </c>
      <c r="P204" s="185">
        <v>0</v>
      </c>
      <c r="Q204" s="185">
        <v>0</v>
      </c>
      <c r="R204" s="210">
        <v>3516</v>
      </c>
      <c r="S204" s="208">
        <v>0.5</v>
      </c>
      <c r="T204" s="185">
        <f t="shared" si="49"/>
        <v>1.5</v>
      </c>
      <c r="U204" s="40"/>
      <c r="V204" s="156">
        <v>241</v>
      </c>
      <c r="W204" s="157">
        <v>0</v>
      </c>
      <c r="X204" s="45">
        <f>((V204-W204)/100)*0.5+(W204/200)*0.5</f>
        <v>1.2050000000000001</v>
      </c>
      <c r="Y204" s="156">
        <v>214</v>
      </c>
      <c r="Z204" s="45">
        <f t="shared" si="50"/>
        <v>0.30571428571428572</v>
      </c>
      <c r="AA204" s="157">
        <v>0</v>
      </c>
      <c r="AB204" s="157">
        <v>0</v>
      </c>
      <c r="AC204" s="157">
        <v>0</v>
      </c>
      <c r="AD204" s="45">
        <f t="shared" si="51"/>
        <v>0</v>
      </c>
      <c r="AE204" s="157">
        <v>0</v>
      </c>
      <c r="AF204" s="45">
        <f t="shared" si="58"/>
        <v>0</v>
      </c>
      <c r="AG204" s="160">
        <v>93.1</v>
      </c>
      <c r="AH204" s="45">
        <f t="shared" si="53"/>
        <v>0.5</v>
      </c>
      <c r="AI204" s="185">
        <f t="shared" si="54"/>
        <v>2.0107142857142857</v>
      </c>
      <c r="AJ204" s="48">
        <f t="shared" si="55"/>
        <v>1.7619672489450484</v>
      </c>
      <c r="AK204" s="175">
        <f t="shared" si="56"/>
        <v>3.2619672489450484</v>
      </c>
      <c r="AL204" s="176">
        <f t="shared" si="57"/>
        <v>3.25</v>
      </c>
      <c r="AM204" s="176">
        <v>2.5</v>
      </c>
      <c r="AN204" s="240">
        <f>AM204-AL204</f>
        <v>-0.75</v>
      </c>
    </row>
    <row r="205" spans="1:40" ht="18" customHeight="1" x14ac:dyDescent="0.25">
      <c r="A205" s="5" t="s">
        <v>75</v>
      </c>
      <c r="B205" s="6" t="s">
        <v>8</v>
      </c>
      <c r="C205" s="7" t="s">
        <v>8</v>
      </c>
      <c r="D205" s="7" t="s">
        <v>9</v>
      </c>
      <c r="E205" s="137" t="s">
        <v>29</v>
      </c>
      <c r="F205" s="8"/>
      <c r="G205" s="192" t="s">
        <v>11</v>
      </c>
      <c r="H205" s="193"/>
      <c r="I205" s="124" t="s">
        <v>76</v>
      </c>
      <c r="J205" s="124" t="s">
        <v>77</v>
      </c>
      <c r="K205" s="185">
        <v>1</v>
      </c>
      <c r="L205" s="9">
        <v>1</v>
      </c>
      <c r="M205" s="185">
        <v>0</v>
      </c>
      <c r="N205" s="9">
        <v>0</v>
      </c>
      <c r="O205" s="9">
        <v>0</v>
      </c>
      <c r="P205" s="185">
        <v>0</v>
      </c>
      <c r="Q205" s="185">
        <v>0</v>
      </c>
      <c r="R205" s="210">
        <v>14869</v>
      </c>
      <c r="S205" s="208">
        <v>1</v>
      </c>
      <c r="T205" s="185">
        <f t="shared" si="49"/>
        <v>3</v>
      </c>
      <c r="U205" s="40"/>
      <c r="V205" s="156">
        <v>701</v>
      </c>
      <c r="W205" s="157">
        <v>0</v>
      </c>
      <c r="X205" s="45">
        <f>((V205-W205)/100)*0.5+(W205/200)*0.5</f>
        <v>3.5049999999999999</v>
      </c>
      <c r="Y205" s="156">
        <v>576</v>
      </c>
      <c r="Z205" s="45">
        <f t="shared" si="50"/>
        <v>0.82285714285714284</v>
      </c>
      <c r="AA205" s="157">
        <v>0</v>
      </c>
      <c r="AB205" s="157">
        <v>0</v>
      </c>
      <c r="AC205" s="157">
        <v>0</v>
      </c>
      <c r="AD205" s="45">
        <f t="shared" si="51"/>
        <v>0</v>
      </c>
      <c r="AE205" s="157">
        <v>63</v>
      </c>
      <c r="AF205" s="45">
        <f t="shared" si="58"/>
        <v>0.5</v>
      </c>
      <c r="AG205" s="160">
        <v>83.3</v>
      </c>
      <c r="AH205" s="45">
        <f t="shared" si="53"/>
        <v>0.75</v>
      </c>
      <c r="AI205" s="185">
        <f t="shared" si="54"/>
        <v>5.5778571428571428</v>
      </c>
      <c r="AJ205" s="48">
        <f t="shared" si="55"/>
        <v>4.8878160735388576</v>
      </c>
      <c r="AK205" s="175">
        <f t="shared" si="56"/>
        <v>7.8878160735388576</v>
      </c>
      <c r="AL205" s="176">
        <f t="shared" si="57"/>
        <v>8</v>
      </c>
      <c r="AM205" s="176">
        <v>8</v>
      </c>
      <c r="AN205" s="240">
        <f>AM205-AL205</f>
        <v>0</v>
      </c>
    </row>
    <row r="206" spans="1:40" ht="18" customHeight="1" x14ac:dyDescent="0.25">
      <c r="A206" s="10" t="s">
        <v>560</v>
      </c>
      <c r="B206" s="11" t="s">
        <v>33</v>
      </c>
      <c r="C206" s="12" t="s">
        <v>34</v>
      </c>
      <c r="D206" s="12" t="s">
        <v>9</v>
      </c>
      <c r="E206" s="12" t="s">
        <v>10</v>
      </c>
      <c r="F206" s="13"/>
      <c r="G206" s="191" t="s">
        <v>11</v>
      </c>
      <c r="H206" s="195"/>
      <c r="I206" s="125" t="s">
        <v>558</v>
      </c>
      <c r="J206" s="125" t="s">
        <v>77</v>
      </c>
      <c r="K206" s="186">
        <v>1</v>
      </c>
      <c r="L206" s="186">
        <v>0</v>
      </c>
      <c r="M206" s="186">
        <v>0</v>
      </c>
      <c r="N206" s="186">
        <v>0</v>
      </c>
      <c r="O206" s="186">
        <v>0</v>
      </c>
      <c r="P206" s="186">
        <v>0</v>
      </c>
      <c r="Q206" s="186">
        <v>0</v>
      </c>
      <c r="R206" s="209">
        <v>9878</v>
      </c>
      <c r="S206" s="207">
        <v>0.5</v>
      </c>
      <c r="T206" s="186">
        <f t="shared" si="49"/>
        <v>1.5</v>
      </c>
      <c r="U206" s="40"/>
      <c r="V206" s="197">
        <v>395</v>
      </c>
      <c r="W206" s="197">
        <v>0</v>
      </c>
      <c r="X206" s="45">
        <f>((V206-W206)/100)*0.5+(W206/200)*0.5</f>
        <v>1.9750000000000001</v>
      </c>
      <c r="Y206" s="197">
        <v>289</v>
      </c>
      <c r="Z206" s="45">
        <f t="shared" si="50"/>
        <v>0.41285714285714287</v>
      </c>
      <c r="AA206" s="197">
        <v>10</v>
      </c>
      <c r="AB206" s="197">
        <v>21</v>
      </c>
      <c r="AC206" s="197">
        <v>0</v>
      </c>
      <c r="AD206" s="45">
        <f t="shared" si="51"/>
        <v>0.51666666666666672</v>
      </c>
      <c r="AE206" s="197">
        <v>0</v>
      </c>
      <c r="AF206" s="45">
        <f t="shared" si="58"/>
        <v>0</v>
      </c>
      <c r="AG206" s="199">
        <v>75.599999999999994</v>
      </c>
      <c r="AH206" s="45">
        <f t="shared" si="53"/>
        <v>0.75</v>
      </c>
      <c r="AI206" s="186">
        <f t="shared" si="54"/>
        <v>3.6545238095238095</v>
      </c>
      <c r="AJ206" s="200">
        <f t="shared" si="55"/>
        <v>3.2024198110192481</v>
      </c>
      <c r="AK206" s="174">
        <f t="shared" si="56"/>
        <v>4.7024198110192481</v>
      </c>
      <c r="AL206" s="174">
        <f t="shared" si="57"/>
        <v>4.75</v>
      </c>
      <c r="AM206" s="174"/>
      <c r="AN206" s="239"/>
    </row>
    <row r="207" spans="1:40" ht="18" customHeight="1" x14ac:dyDescent="0.25">
      <c r="A207" s="10" t="s">
        <v>559</v>
      </c>
      <c r="B207" s="11" t="s">
        <v>33</v>
      </c>
      <c r="C207" s="12" t="s">
        <v>49</v>
      </c>
      <c r="D207" s="12" t="s">
        <v>9</v>
      </c>
      <c r="E207" s="12" t="s">
        <v>10</v>
      </c>
      <c r="F207" s="13"/>
      <c r="G207" s="191" t="s">
        <v>35</v>
      </c>
      <c r="H207" s="195"/>
      <c r="I207" s="125" t="s">
        <v>558</v>
      </c>
      <c r="J207" s="125" t="s">
        <v>77</v>
      </c>
      <c r="K207" s="186">
        <v>1</v>
      </c>
      <c r="L207" s="186">
        <v>0</v>
      </c>
      <c r="M207" s="186">
        <v>0</v>
      </c>
      <c r="N207" s="186">
        <v>0</v>
      </c>
      <c r="O207" s="186">
        <v>2</v>
      </c>
      <c r="P207" s="186">
        <v>0</v>
      </c>
      <c r="Q207" s="186">
        <v>0</v>
      </c>
      <c r="R207" s="209">
        <v>16715</v>
      </c>
      <c r="S207" s="207">
        <v>1</v>
      </c>
      <c r="T207" s="186">
        <f t="shared" si="49"/>
        <v>4</v>
      </c>
      <c r="U207" s="40"/>
      <c r="V207" s="197">
        <v>675</v>
      </c>
      <c r="W207" s="197">
        <v>38</v>
      </c>
      <c r="X207" s="45">
        <f>((V207-W207)/150)*0.5+(W207/200)*0.5</f>
        <v>2.2183333333333337</v>
      </c>
      <c r="Y207" s="197">
        <v>548</v>
      </c>
      <c r="Z207" s="45">
        <f t="shared" si="50"/>
        <v>0.78285714285714281</v>
      </c>
      <c r="AA207" s="197">
        <v>7</v>
      </c>
      <c r="AB207" s="197">
        <v>15</v>
      </c>
      <c r="AC207" s="197">
        <v>0</v>
      </c>
      <c r="AD207" s="45">
        <f t="shared" si="51"/>
        <v>0.36666666666666664</v>
      </c>
      <c r="AE207" s="197">
        <v>0</v>
      </c>
      <c r="AF207" s="45">
        <f t="shared" si="58"/>
        <v>0</v>
      </c>
      <c r="AG207" s="227">
        <v>93.5</v>
      </c>
      <c r="AH207" s="45">
        <f t="shared" si="53"/>
        <v>0.5</v>
      </c>
      <c r="AI207" s="186">
        <f t="shared" si="54"/>
        <v>3.8678571428571433</v>
      </c>
      <c r="AJ207" s="200">
        <f t="shared" si="55"/>
        <v>3.3893615108481137</v>
      </c>
      <c r="AK207" s="174">
        <f t="shared" si="56"/>
        <v>7.3893615108481132</v>
      </c>
      <c r="AL207" s="174">
        <f t="shared" si="57"/>
        <v>7.5</v>
      </c>
      <c r="AM207" s="174">
        <v>13.5</v>
      </c>
      <c r="AN207" s="239">
        <f>AM207-(AL207+AL206)</f>
        <v>1.25</v>
      </c>
    </row>
    <row r="208" spans="1:40" ht="18" customHeight="1" x14ac:dyDescent="0.25">
      <c r="A208" s="5" t="s">
        <v>178</v>
      </c>
      <c r="B208" s="6" t="s">
        <v>8</v>
      </c>
      <c r="C208" s="7" t="s">
        <v>8</v>
      </c>
      <c r="D208" s="7" t="s">
        <v>9</v>
      </c>
      <c r="E208" s="7" t="s">
        <v>10</v>
      </c>
      <c r="F208" s="8"/>
      <c r="G208" s="192" t="s">
        <v>11</v>
      </c>
      <c r="H208" s="193"/>
      <c r="I208" s="124" t="s">
        <v>179</v>
      </c>
      <c r="J208" s="124" t="s">
        <v>180</v>
      </c>
      <c r="K208" s="185">
        <v>1</v>
      </c>
      <c r="L208" s="185">
        <v>0</v>
      </c>
      <c r="M208" s="185">
        <v>0</v>
      </c>
      <c r="N208" s="9">
        <v>0</v>
      </c>
      <c r="O208" s="9">
        <v>0</v>
      </c>
      <c r="P208" s="185">
        <v>0</v>
      </c>
      <c r="Q208" s="185">
        <v>0</v>
      </c>
      <c r="R208" s="210">
        <v>4790</v>
      </c>
      <c r="S208" s="208">
        <v>0.5</v>
      </c>
      <c r="T208" s="185">
        <f t="shared" si="49"/>
        <v>1.5</v>
      </c>
      <c r="U208" s="40"/>
      <c r="V208" s="156">
        <v>386</v>
      </c>
      <c r="W208" s="157">
        <v>0</v>
      </c>
      <c r="X208" s="45">
        <f t="shared" ref="X208:X230" si="59">((V208-W208)/100)*0.5+(W208/200)*0.5</f>
        <v>1.93</v>
      </c>
      <c r="Y208" s="156">
        <v>341</v>
      </c>
      <c r="Z208" s="45">
        <f t="shared" si="50"/>
        <v>0.48714285714285716</v>
      </c>
      <c r="AA208" s="157">
        <v>0</v>
      </c>
      <c r="AB208" s="157">
        <v>0</v>
      </c>
      <c r="AC208" s="157">
        <v>0</v>
      </c>
      <c r="AD208" s="45">
        <f t="shared" si="51"/>
        <v>0</v>
      </c>
      <c r="AE208" s="157">
        <v>0</v>
      </c>
      <c r="AF208" s="45">
        <f t="shared" si="58"/>
        <v>0</v>
      </c>
      <c r="AG208" s="160">
        <v>104.1</v>
      </c>
      <c r="AH208" s="45">
        <f t="shared" si="53"/>
        <v>0.5</v>
      </c>
      <c r="AI208" s="185">
        <f t="shared" si="54"/>
        <v>2.9171428571428573</v>
      </c>
      <c r="AJ208" s="48">
        <f t="shared" si="55"/>
        <v>2.556260832927737</v>
      </c>
      <c r="AK208" s="175">
        <f t="shared" si="56"/>
        <v>4.0562608329277374</v>
      </c>
      <c r="AL208" s="176">
        <f t="shared" si="57"/>
        <v>4</v>
      </c>
      <c r="AM208" s="176">
        <v>3.5</v>
      </c>
      <c r="AN208" s="240">
        <f t="shared" ref="AN208:AN229" si="60">AM208-AL208</f>
        <v>-0.5</v>
      </c>
    </row>
    <row r="209" spans="1:40" ht="18" customHeight="1" x14ac:dyDescent="0.25">
      <c r="A209" s="5" t="s">
        <v>492</v>
      </c>
      <c r="B209" s="6" t="s">
        <v>8</v>
      </c>
      <c r="C209" s="7" t="s">
        <v>8</v>
      </c>
      <c r="D209" s="7" t="s">
        <v>9</v>
      </c>
      <c r="E209" s="7" t="s">
        <v>10</v>
      </c>
      <c r="F209" s="8"/>
      <c r="G209" s="192" t="s">
        <v>11</v>
      </c>
      <c r="H209" s="193"/>
      <c r="I209" s="124" t="s">
        <v>493</v>
      </c>
      <c r="J209" s="124" t="s">
        <v>494</v>
      </c>
      <c r="K209" s="185">
        <v>1</v>
      </c>
      <c r="L209" s="185">
        <v>0</v>
      </c>
      <c r="M209" s="185">
        <v>0</v>
      </c>
      <c r="N209" s="9">
        <v>0</v>
      </c>
      <c r="O209" s="9">
        <v>0</v>
      </c>
      <c r="P209" s="185">
        <v>0</v>
      </c>
      <c r="Q209" s="185">
        <v>0</v>
      </c>
      <c r="R209" s="210">
        <v>7653</v>
      </c>
      <c r="S209" s="208">
        <v>0.5</v>
      </c>
      <c r="T209" s="185">
        <f t="shared" si="49"/>
        <v>1.5</v>
      </c>
      <c r="U209" s="40"/>
      <c r="V209" s="156">
        <v>469</v>
      </c>
      <c r="W209" s="157">
        <v>0</v>
      </c>
      <c r="X209" s="45">
        <f t="shared" si="59"/>
        <v>2.3450000000000002</v>
      </c>
      <c r="Y209" s="156">
        <v>272</v>
      </c>
      <c r="Z209" s="45">
        <f t="shared" si="50"/>
        <v>0.38857142857142857</v>
      </c>
      <c r="AA209" s="157">
        <v>0</v>
      </c>
      <c r="AB209" s="157">
        <v>0</v>
      </c>
      <c r="AC209" s="157">
        <v>0</v>
      </c>
      <c r="AD209" s="45">
        <f t="shared" si="51"/>
        <v>0</v>
      </c>
      <c r="AE209" s="157">
        <v>0</v>
      </c>
      <c r="AF209" s="45">
        <f t="shared" si="58"/>
        <v>0</v>
      </c>
      <c r="AG209" s="160">
        <v>91.1</v>
      </c>
      <c r="AH209" s="45">
        <f t="shared" si="53"/>
        <v>0.5</v>
      </c>
      <c r="AI209" s="185">
        <f t="shared" si="54"/>
        <v>3.2335714285714285</v>
      </c>
      <c r="AJ209" s="48">
        <f t="shared" si="55"/>
        <v>2.8335437783212201</v>
      </c>
      <c r="AK209" s="175">
        <f t="shared" si="56"/>
        <v>4.3335437783212196</v>
      </c>
      <c r="AL209" s="176">
        <f t="shared" si="57"/>
        <v>4.25</v>
      </c>
      <c r="AM209" s="176">
        <v>4.5</v>
      </c>
      <c r="AN209" s="240">
        <f t="shared" si="60"/>
        <v>0.25</v>
      </c>
    </row>
    <row r="210" spans="1:40" ht="18" customHeight="1" x14ac:dyDescent="0.25">
      <c r="A210" s="5" t="s">
        <v>165</v>
      </c>
      <c r="B210" s="6" t="s">
        <v>8</v>
      </c>
      <c r="C210" s="7" t="s">
        <v>8</v>
      </c>
      <c r="D210" s="7" t="s">
        <v>9</v>
      </c>
      <c r="E210" s="7" t="s">
        <v>10</v>
      </c>
      <c r="F210" s="8"/>
      <c r="G210" s="192" t="s">
        <v>11</v>
      </c>
      <c r="H210" s="193"/>
      <c r="I210" s="124" t="s">
        <v>166</v>
      </c>
      <c r="J210" s="124" t="s">
        <v>167</v>
      </c>
      <c r="K210" s="185">
        <v>1</v>
      </c>
      <c r="L210" s="185">
        <v>0</v>
      </c>
      <c r="M210" s="185">
        <v>0</v>
      </c>
      <c r="N210" s="9">
        <v>0</v>
      </c>
      <c r="O210" s="9">
        <v>0</v>
      </c>
      <c r="P210" s="185">
        <v>0</v>
      </c>
      <c r="Q210" s="185">
        <v>0</v>
      </c>
      <c r="R210" s="210">
        <v>4885</v>
      </c>
      <c r="S210" s="208">
        <v>0.5</v>
      </c>
      <c r="T210" s="185">
        <f t="shared" si="49"/>
        <v>1.5</v>
      </c>
      <c r="U210" s="40"/>
      <c r="V210" s="156">
        <v>493</v>
      </c>
      <c r="W210" s="157">
        <v>0</v>
      </c>
      <c r="X210" s="45">
        <f t="shared" si="59"/>
        <v>2.4649999999999999</v>
      </c>
      <c r="Y210" s="156">
        <v>449</v>
      </c>
      <c r="Z210" s="45">
        <f t="shared" si="50"/>
        <v>0.64142857142857146</v>
      </c>
      <c r="AA210" s="157">
        <v>0</v>
      </c>
      <c r="AB210" s="157">
        <v>0</v>
      </c>
      <c r="AC210" s="157">
        <v>0</v>
      </c>
      <c r="AD210" s="45">
        <f t="shared" si="51"/>
        <v>0</v>
      </c>
      <c r="AE210" s="157">
        <v>0</v>
      </c>
      <c r="AF210" s="45">
        <f t="shared" si="58"/>
        <v>0</v>
      </c>
      <c r="AG210" s="160">
        <v>107.4</v>
      </c>
      <c r="AH210" s="45">
        <f t="shared" si="53"/>
        <v>0.5</v>
      </c>
      <c r="AI210" s="185">
        <f t="shared" si="54"/>
        <v>3.6064285714285713</v>
      </c>
      <c r="AJ210" s="48">
        <f t="shared" si="55"/>
        <v>3.1602744724417584</v>
      </c>
      <c r="AK210" s="175">
        <f t="shared" si="56"/>
        <v>4.660274472441758</v>
      </c>
      <c r="AL210" s="176">
        <f t="shared" si="57"/>
        <v>4.75</v>
      </c>
      <c r="AM210" s="176">
        <v>4.5</v>
      </c>
      <c r="AN210" s="240">
        <f t="shared" si="60"/>
        <v>-0.25</v>
      </c>
    </row>
    <row r="211" spans="1:40" ht="18" customHeight="1" x14ac:dyDescent="0.25">
      <c r="A211" s="5" t="s">
        <v>69</v>
      </c>
      <c r="B211" s="6" t="s">
        <v>33</v>
      </c>
      <c r="C211" s="7" t="s">
        <v>34</v>
      </c>
      <c r="D211" s="7" t="s">
        <v>9</v>
      </c>
      <c r="E211" s="7" t="s">
        <v>10</v>
      </c>
      <c r="F211" s="19" t="s">
        <v>35</v>
      </c>
      <c r="G211" s="192" t="s">
        <v>35</v>
      </c>
      <c r="H211" s="193"/>
      <c r="I211" s="124" t="s">
        <v>70</v>
      </c>
      <c r="J211" s="124" t="s">
        <v>71</v>
      </c>
      <c r="K211" s="185">
        <v>1</v>
      </c>
      <c r="L211" s="185">
        <v>0</v>
      </c>
      <c r="M211" s="185">
        <v>0</v>
      </c>
      <c r="N211" s="9">
        <v>0.25</v>
      </c>
      <c r="O211" s="9">
        <v>2</v>
      </c>
      <c r="P211" s="185">
        <v>0</v>
      </c>
      <c r="Q211" s="185">
        <v>0</v>
      </c>
      <c r="R211" s="210">
        <v>13196</v>
      </c>
      <c r="S211" s="208">
        <v>1</v>
      </c>
      <c r="T211" s="185">
        <f t="shared" si="49"/>
        <v>4.25</v>
      </c>
      <c r="U211" s="40"/>
      <c r="V211" s="156">
        <v>404</v>
      </c>
      <c r="W211" s="157">
        <v>0</v>
      </c>
      <c r="X211" s="45">
        <f t="shared" si="59"/>
        <v>2.02</v>
      </c>
      <c r="Y211" s="156">
        <v>255</v>
      </c>
      <c r="Z211" s="45">
        <f t="shared" si="50"/>
        <v>0.36428571428571427</v>
      </c>
      <c r="AA211" s="157">
        <v>20</v>
      </c>
      <c r="AB211" s="157">
        <v>51</v>
      </c>
      <c r="AC211" s="157">
        <v>14</v>
      </c>
      <c r="AD211" s="45">
        <f t="shared" si="51"/>
        <v>1.3</v>
      </c>
      <c r="AE211" s="157">
        <v>0</v>
      </c>
      <c r="AF211" s="45">
        <f t="shared" si="58"/>
        <v>0</v>
      </c>
      <c r="AG211" s="160">
        <v>81</v>
      </c>
      <c r="AH211" s="45">
        <f t="shared" si="53"/>
        <v>0.75</v>
      </c>
      <c r="AI211" s="185">
        <f t="shared" si="54"/>
        <v>4.4342857142857142</v>
      </c>
      <c r="AJ211" s="48">
        <f t="shared" si="55"/>
        <v>3.8857167607285477</v>
      </c>
      <c r="AK211" s="175">
        <f t="shared" si="56"/>
        <v>8.1357167607285472</v>
      </c>
      <c r="AL211" s="176">
        <f t="shared" si="57"/>
        <v>8.25</v>
      </c>
      <c r="AM211" s="176">
        <v>7</v>
      </c>
      <c r="AN211" s="240">
        <f t="shared" si="60"/>
        <v>-1.25</v>
      </c>
    </row>
    <row r="212" spans="1:40" ht="18" customHeight="1" x14ac:dyDescent="0.25">
      <c r="A212" s="5" t="s">
        <v>168</v>
      </c>
      <c r="B212" s="6" t="s">
        <v>8</v>
      </c>
      <c r="C212" s="7" t="s">
        <v>8</v>
      </c>
      <c r="D212" s="7" t="s">
        <v>9</v>
      </c>
      <c r="E212" s="7" t="s">
        <v>10</v>
      </c>
      <c r="F212" s="8"/>
      <c r="G212" s="192" t="s">
        <v>11</v>
      </c>
      <c r="H212" s="193"/>
      <c r="I212" s="124" t="s">
        <v>169</v>
      </c>
      <c r="J212" s="124" t="s">
        <v>71</v>
      </c>
      <c r="K212" s="185">
        <v>1</v>
      </c>
      <c r="L212" s="185">
        <v>0</v>
      </c>
      <c r="M212" s="185">
        <v>0</v>
      </c>
      <c r="N212" s="9">
        <v>0</v>
      </c>
      <c r="O212" s="9">
        <v>0</v>
      </c>
      <c r="P212" s="185">
        <v>0</v>
      </c>
      <c r="Q212" s="185">
        <v>0</v>
      </c>
      <c r="R212" s="210">
        <v>5935</v>
      </c>
      <c r="S212" s="208">
        <v>0.5</v>
      </c>
      <c r="T212" s="185">
        <f t="shared" si="49"/>
        <v>1.5</v>
      </c>
      <c r="U212" s="40"/>
      <c r="V212" s="156">
        <v>449</v>
      </c>
      <c r="W212" s="157">
        <v>0</v>
      </c>
      <c r="X212" s="45">
        <f t="shared" si="59"/>
        <v>2.2450000000000001</v>
      </c>
      <c r="Y212" s="156">
        <v>352</v>
      </c>
      <c r="Z212" s="45">
        <f t="shared" si="50"/>
        <v>0.50285714285714289</v>
      </c>
      <c r="AA212" s="157">
        <v>0</v>
      </c>
      <c r="AB212" s="157">
        <v>0</v>
      </c>
      <c r="AC212" s="157">
        <v>0</v>
      </c>
      <c r="AD212" s="45">
        <f t="shared" si="51"/>
        <v>0</v>
      </c>
      <c r="AE212" s="157">
        <v>0</v>
      </c>
      <c r="AF212" s="45">
        <f t="shared" si="58"/>
        <v>0</v>
      </c>
      <c r="AG212" s="160">
        <v>97.1</v>
      </c>
      <c r="AH212" s="45">
        <f t="shared" si="53"/>
        <v>0.5</v>
      </c>
      <c r="AI212" s="185">
        <f t="shared" si="54"/>
        <v>3.2478571428571428</v>
      </c>
      <c r="AJ212" s="48">
        <f t="shared" si="55"/>
        <v>2.8460621957204748</v>
      </c>
      <c r="AK212" s="175">
        <f t="shared" si="56"/>
        <v>4.3460621957204744</v>
      </c>
      <c r="AL212" s="176">
        <f t="shared" si="57"/>
        <v>4.25</v>
      </c>
      <c r="AM212" s="176">
        <v>4</v>
      </c>
      <c r="AN212" s="240">
        <f t="shared" si="60"/>
        <v>-0.25</v>
      </c>
    </row>
    <row r="213" spans="1:40" ht="18" customHeight="1" x14ac:dyDescent="0.25">
      <c r="A213" s="5" t="s">
        <v>63</v>
      </c>
      <c r="B213" s="6" t="s">
        <v>8</v>
      </c>
      <c r="C213" s="7" t="s">
        <v>8</v>
      </c>
      <c r="D213" s="7" t="s">
        <v>9</v>
      </c>
      <c r="E213" s="7" t="s">
        <v>10</v>
      </c>
      <c r="F213" s="8"/>
      <c r="G213" s="192" t="s">
        <v>11</v>
      </c>
      <c r="H213" s="193"/>
      <c r="I213" s="124" t="s">
        <v>64</v>
      </c>
      <c r="J213" s="124" t="s">
        <v>65</v>
      </c>
      <c r="K213" s="185">
        <v>1</v>
      </c>
      <c r="L213" s="185">
        <v>0</v>
      </c>
      <c r="M213" s="185">
        <v>0</v>
      </c>
      <c r="N213" s="9">
        <v>0</v>
      </c>
      <c r="O213" s="9">
        <v>0</v>
      </c>
      <c r="P213" s="185">
        <v>0</v>
      </c>
      <c r="Q213" s="185">
        <v>0</v>
      </c>
      <c r="R213" s="210">
        <v>4375</v>
      </c>
      <c r="S213" s="208">
        <v>0.5</v>
      </c>
      <c r="T213" s="185">
        <f t="shared" si="49"/>
        <v>1.5</v>
      </c>
      <c r="U213" s="40"/>
      <c r="V213" s="156">
        <v>335</v>
      </c>
      <c r="W213" s="157">
        <v>0</v>
      </c>
      <c r="X213" s="45">
        <f t="shared" si="59"/>
        <v>1.675</v>
      </c>
      <c r="Y213" s="156">
        <f>264</f>
        <v>264</v>
      </c>
      <c r="Z213" s="45">
        <f t="shared" si="50"/>
        <v>0.37714285714285717</v>
      </c>
      <c r="AA213" s="157">
        <v>0</v>
      </c>
      <c r="AB213" s="157">
        <v>0</v>
      </c>
      <c r="AC213" s="157">
        <v>0</v>
      </c>
      <c r="AD213" s="45">
        <f t="shared" si="51"/>
        <v>0</v>
      </c>
      <c r="AE213" s="157">
        <v>0</v>
      </c>
      <c r="AF213" s="45">
        <f t="shared" si="58"/>
        <v>0</v>
      </c>
      <c r="AG213" s="160">
        <v>85.2</v>
      </c>
      <c r="AH213" s="45">
        <f t="shared" si="53"/>
        <v>0.75</v>
      </c>
      <c r="AI213" s="185">
        <f t="shared" si="54"/>
        <v>2.802142857142857</v>
      </c>
      <c r="AJ213" s="48">
        <f t="shared" si="55"/>
        <v>2.4554875728637389</v>
      </c>
      <c r="AK213" s="175">
        <f t="shared" si="56"/>
        <v>3.9554875728637389</v>
      </c>
      <c r="AL213" s="176">
        <f t="shared" si="57"/>
        <v>4</v>
      </c>
      <c r="AM213" s="176">
        <v>4</v>
      </c>
      <c r="AN213" s="240">
        <f t="shared" si="60"/>
        <v>0</v>
      </c>
    </row>
    <row r="214" spans="1:40" ht="19.5" customHeight="1" x14ac:dyDescent="0.25">
      <c r="A214" s="5" t="s">
        <v>428</v>
      </c>
      <c r="B214" s="6" t="s">
        <v>8</v>
      </c>
      <c r="C214" s="7" t="s">
        <v>8</v>
      </c>
      <c r="D214" s="7" t="s">
        <v>9</v>
      </c>
      <c r="E214" s="7" t="s">
        <v>10</v>
      </c>
      <c r="F214" s="8"/>
      <c r="G214" s="192" t="s">
        <v>11</v>
      </c>
      <c r="H214" s="193"/>
      <c r="I214" s="124" t="s">
        <v>422</v>
      </c>
      <c r="J214" s="124" t="s">
        <v>429</v>
      </c>
      <c r="K214" s="185">
        <v>1</v>
      </c>
      <c r="L214" s="185">
        <v>0</v>
      </c>
      <c r="M214" s="185">
        <v>0</v>
      </c>
      <c r="N214" s="9">
        <v>0</v>
      </c>
      <c r="O214" s="9">
        <v>0</v>
      </c>
      <c r="P214" s="185">
        <v>0</v>
      </c>
      <c r="Q214" s="185">
        <v>0</v>
      </c>
      <c r="R214" s="210">
        <v>5351</v>
      </c>
      <c r="S214" s="208">
        <v>0.5</v>
      </c>
      <c r="T214" s="185">
        <f t="shared" si="49"/>
        <v>1.5</v>
      </c>
      <c r="U214" s="40"/>
      <c r="V214" s="156">
        <v>671</v>
      </c>
      <c r="W214" s="157">
        <v>0</v>
      </c>
      <c r="X214" s="45">
        <f t="shared" si="59"/>
        <v>3.355</v>
      </c>
      <c r="Y214" s="156">
        <f>419</f>
        <v>419</v>
      </c>
      <c r="Z214" s="45">
        <f t="shared" si="50"/>
        <v>0.59857142857142853</v>
      </c>
      <c r="AA214" s="157">
        <v>0</v>
      </c>
      <c r="AB214" s="157">
        <v>0</v>
      </c>
      <c r="AC214" s="157">
        <v>0</v>
      </c>
      <c r="AD214" s="45">
        <f t="shared" si="51"/>
        <v>0</v>
      </c>
      <c r="AE214" s="157">
        <v>44</v>
      </c>
      <c r="AF214" s="45">
        <f t="shared" si="58"/>
        <v>0.5</v>
      </c>
      <c r="AG214" s="160">
        <v>97.8</v>
      </c>
      <c r="AH214" s="45">
        <f t="shared" si="53"/>
        <v>0.5</v>
      </c>
      <c r="AI214" s="185">
        <f t="shared" si="54"/>
        <v>4.9535714285714283</v>
      </c>
      <c r="AJ214" s="48">
        <f t="shared" si="55"/>
        <v>4.3407612331914427</v>
      </c>
      <c r="AK214" s="175">
        <f t="shared" si="56"/>
        <v>5.8407612331914427</v>
      </c>
      <c r="AL214" s="176">
        <f t="shared" si="57"/>
        <v>5.75</v>
      </c>
      <c r="AM214" s="176">
        <v>5</v>
      </c>
      <c r="AN214" s="240">
        <f t="shared" si="60"/>
        <v>-0.75</v>
      </c>
    </row>
    <row r="215" spans="1:40" ht="18" customHeight="1" x14ac:dyDescent="0.25">
      <c r="A215" s="5" t="s">
        <v>269</v>
      </c>
      <c r="B215" s="6" t="s">
        <v>8</v>
      </c>
      <c r="C215" s="7" t="s">
        <v>8</v>
      </c>
      <c r="D215" s="7" t="s">
        <v>9</v>
      </c>
      <c r="E215" s="7" t="s">
        <v>10</v>
      </c>
      <c r="F215" s="8"/>
      <c r="G215" s="192" t="s">
        <v>11</v>
      </c>
      <c r="H215" s="193"/>
      <c r="I215" s="124" t="s">
        <v>270</v>
      </c>
      <c r="J215" s="124" t="s">
        <v>271</v>
      </c>
      <c r="K215" s="185">
        <v>1</v>
      </c>
      <c r="L215" s="185">
        <v>0</v>
      </c>
      <c r="M215" s="185">
        <v>0</v>
      </c>
      <c r="N215" s="9">
        <v>0</v>
      </c>
      <c r="O215" s="9">
        <v>0</v>
      </c>
      <c r="P215" s="185">
        <v>0</v>
      </c>
      <c r="Q215" s="185">
        <v>0</v>
      </c>
      <c r="R215" s="210">
        <v>4727</v>
      </c>
      <c r="S215" s="208">
        <v>0.5</v>
      </c>
      <c r="T215" s="185">
        <f t="shared" si="49"/>
        <v>1.5</v>
      </c>
      <c r="U215" s="40"/>
      <c r="V215" s="156">
        <v>275</v>
      </c>
      <c r="W215" s="157">
        <v>0</v>
      </c>
      <c r="X215" s="45">
        <f t="shared" si="59"/>
        <v>1.375</v>
      </c>
      <c r="Y215" s="156">
        <f>219</f>
        <v>219</v>
      </c>
      <c r="Z215" s="45">
        <f t="shared" si="50"/>
        <v>0.31285714285714283</v>
      </c>
      <c r="AA215" s="157">
        <v>0</v>
      </c>
      <c r="AB215" s="157">
        <v>0</v>
      </c>
      <c r="AC215" s="157">
        <v>0</v>
      </c>
      <c r="AD215" s="45">
        <f t="shared" si="51"/>
        <v>0</v>
      </c>
      <c r="AE215" s="157">
        <v>0</v>
      </c>
      <c r="AF215" s="45">
        <f t="shared" si="58"/>
        <v>0</v>
      </c>
      <c r="AG215" s="160">
        <v>87</v>
      </c>
      <c r="AH215" s="45">
        <f t="shared" si="53"/>
        <v>0.75</v>
      </c>
      <c r="AI215" s="185">
        <f t="shared" si="54"/>
        <v>2.4378571428571427</v>
      </c>
      <c r="AJ215" s="48">
        <f t="shared" si="55"/>
        <v>2.1362679291827531</v>
      </c>
      <c r="AK215" s="175">
        <f t="shared" si="56"/>
        <v>3.6362679291827531</v>
      </c>
      <c r="AL215" s="176">
        <f t="shared" si="57"/>
        <v>3.75</v>
      </c>
      <c r="AM215" s="176">
        <v>3</v>
      </c>
      <c r="AN215" s="240">
        <f t="shared" si="60"/>
        <v>-0.75</v>
      </c>
    </row>
    <row r="216" spans="1:40" ht="18.75" customHeight="1" x14ac:dyDescent="0.25">
      <c r="A216" s="5" t="s">
        <v>426</v>
      </c>
      <c r="B216" s="6" t="s">
        <v>8</v>
      </c>
      <c r="C216" s="7" t="s">
        <v>8</v>
      </c>
      <c r="D216" s="7" t="s">
        <v>9</v>
      </c>
      <c r="E216" s="7" t="s">
        <v>10</v>
      </c>
      <c r="F216" s="8"/>
      <c r="G216" s="192" t="s">
        <v>11</v>
      </c>
      <c r="H216" s="193"/>
      <c r="I216" s="124" t="s">
        <v>422</v>
      </c>
      <c r="J216" s="124" t="s">
        <v>427</v>
      </c>
      <c r="K216" s="185">
        <v>1</v>
      </c>
      <c r="L216" s="185">
        <v>0</v>
      </c>
      <c r="M216" s="185">
        <v>0</v>
      </c>
      <c r="N216" s="9">
        <v>0</v>
      </c>
      <c r="O216" s="9">
        <v>0</v>
      </c>
      <c r="P216" s="185">
        <v>0</v>
      </c>
      <c r="Q216" s="185">
        <v>0</v>
      </c>
      <c r="R216" s="210">
        <v>3332</v>
      </c>
      <c r="S216" s="208">
        <v>0.5</v>
      </c>
      <c r="T216" s="185">
        <f t="shared" si="49"/>
        <v>1.5</v>
      </c>
      <c r="U216" s="40"/>
      <c r="V216" s="156">
        <v>364</v>
      </c>
      <c r="W216" s="157">
        <v>0</v>
      </c>
      <c r="X216" s="45">
        <f t="shared" si="59"/>
        <v>1.82</v>
      </c>
      <c r="Y216" s="156">
        <v>276</v>
      </c>
      <c r="Z216" s="45">
        <f t="shared" si="50"/>
        <v>0.39428571428571429</v>
      </c>
      <c r="AA216" s="157">
        <v>0</v>
      </c>
      <c r="AB216" s="157">
        <v>0</v>
      </c>
      <c r="AC216" s="157">
        <v>0</v>
      </c>
      <c r="AD216" s="45">
        <f t="shared" si="51"/>
        <v>0</v>
      </c>
      <c r="AE216" s="157">
        <v>0</v>
      </c>
      <c r="AF216" s="45">
        <f t="shared" si="58"/>
        <v>0</v>
      </c>
      <c r="AG216" s="160">
        <v>87</v>
      </c>
      <c r="AH216" s="45">
        <f t="shared" si="53"/>
        <v>0.75</v>
      </c>
      <c r="AI216" s="185">
        <f t="shared" si="54"/>
        <v>2.9642857142857144</v>
      </c>
      <c r="AJ216" s="48">
        <f t="shared" si="55"/>
        <v>2.5975716103452759</v>
      </c>
      <c r="AK216" s="175">
        <f t="shared" si="56"/>
        <v>4.0975716103452759</v>
      </c>
      <c r="AL216" s="176">
        <f t="shared" si="57"/>
        <v>4</v>
      </c>
      <c r="AM216" s="176">
        <v>3.5</v>
      </c>
      <c r="AN216" s="240">
        <f t="shared" si="60"/>
        <v>-0.5</v>
      </c>
    </row>
    <row r="217" spans="1:40" ht="18" customHeight="1" x14ac:dyDescent="0.25">
      <c r="A217" s="5" t="s">
        <v>490</v>
      </c>
      <c r="B217" s="6" t="s">
        <v>8</v>
      </c>
      <c r="C217" s="7" t="s">
        <v>8</v>
      </c>
      <c r="D217" s="7" t="s">
        <v>9</v>
      </c>
      <c r="E217" s="137" t="s">
        <v>29</v>
      </c>
      <c r="F217" s="8"/>
      <c r="G217" s="192" t="s">
        <v>11</v>
      </c>
      <c r="H217" s="193"/>
      <c r="I217" s="124" t="s">
        <v>486</v>
      </c>
      <c r="J217" s="124" t="s">
        <v>491</v>
      </c>
      <c r="K217" s="185">
        <v>1</v>
      </c>
      <c r="L217" s="9">
        <v>1</v>
      </c>
      <c r="M217" s="185">
        <v>0</v>
      </c>
      <c r="N217" s="9">
        <v>0</v>
      </c>
      <c r="O217" s="9">
        <v>0</v>
      </c>
      <c r="P217" s="185">
        <v>0</v>
      </c>
      <c r="Q217" s="185">
        <v>0</v>
      </c>
      <c r="R217" s="210">
        <v>7845</v>
      </c>
      <c r="S217" s="208">
        <v>0.5</v>
      </c>
      <c r="T217" s="185">
        <f t="shared" si="49"/>
        <v>2.5</v>
      </c>
      <c r="U217" s="40"/>
      <c r="V217" s="156">
        <v>497</v>
      </c>
      <c r="W217" s="157">
        <v>0</v>
      </c>
      <c r="X217" s="45">
        <f t="shared" si="59"/>
        <v>2.4849999999999999</v>
      </c>
      <c r="Y217" s="156">
        <v>316</v>
      </c>
      <c r="Z217" s="45">
        <f t="shared" si="50"/>
        <v>0.4514285714285714</v>
      </c>
      <c r="AA217" s="157">
        <v>0</v>
      </c>
      <c r="AB217" s="157">
        <v>0</v>
      </c>
      <c r="AC217" s="157">
        <v>0</v>
      </c>
      <c r="AD217" s="45">
        <f t="shared" si="51"/>
        <v>0</v>
      </c>
      <c r="AE217" s="157">
        <v>62</v>
      </c>
      <c r="AF217" s="45">
        <f t="shared" si="58"/>
        <v>0.5</v>
      </c>
      <c r="AG217" s="160">
        <v>81.900000000000006</v>
      </c>
      <c r="AH217" s="45">
        <f t="shared" si="53"/>
        <v>0.75</v>
      </c>
      <c r="AI217" s="185">
        <f t="shared" si="54"/>
        <v>4.1864285714285714</v>
      </c>
      <c r="AJ217" s="48">
        <f t="shared" si="55"/>
        <v>3.6685222188514848</v>
      </c>
      <c r="AK217" s="175">
        <f t="shared" si="56"/>
        <v>6.1685222188514848</v>
      </c>
      <c r="AL217" s="176">
        <f t="shared" si="57"/>
        <v>6.25</v>
      </c>
      <c r="AM217" s="176">
        <v>5.5</v>
      </c>
      <c r="AN217" s="240">
        <f t="shared" si="60"/>
        <v>-0.75</v>
      </c>
    </row>
    <row r="218" spans="1:40" ht="18" customHeight="1" x14ac:dyDescent="0.25">
      <c r="A218" s="5" t="s">
        <v>403</v>
      </c>
      <c r="B218" s="6" t="s">
        <v>8</v>
      </c>
      <c r="C218" s="7" t="s">
        <v>8</v>
      </c>
      <c r="D218" s="7" t="s">
        <v>9</v>
      </c>
      <c r="E218" s="7" t="s">
        <v>10</v>
      </c>
      <c r="F218" s="8"/>
      <c r="G218" s="192" t="s">
        <v>11</v>
      </c>
      <c r="H218" s="193"/>
      <c r="I218" s="124" t="s">
        <v>404</v>
      </c>
      <c r="J218" s="124" t="s">
        <v>405</v>
      </c>
      <c r="K218" s="185">
        <v>1</v>
      </c>
      <c r="L218" s="185">
        <v>0</v>
      </c>
      <c r="M218" s="185">
        <v>0</v>
      </c>
      <c r="N218" s="9">
        <v>0</v>
      </c>
      <c r="O218" s="9">
        <v>0</v>
      </c>
      <c r="P218" s="185">
        <v>0</v>
      </c>
      <c r="Q218" s="185">
        <v>0</v>
      </c>
      <c r="R218" s="210">
        <v>3334</v>
      </c>
      <c r="S218" s="208">
        <v>0.5</v>
      </c>
      <c r="T218" s="185">
        <f t="shared" si="49"/>
        <v>1.5</v>
      </c>
      <c r="U218" s="40"/>
      <c r="V218" s="156">
        <v>173</v>
      </c>
      <c r="W218" s="157">
        <v>0</v>
      </c>
      <c r="X218" s="45">
        <f t="shared" si="59"/>
        <v>0.86499999999999999</v>
      </c>
      <c r="Y218" s="156">
        <f>119</f>
        <v>119</v>
      </c>
      <c r="Z218" s="45">
        <f t="shared" si="50"/>
        <v>0.17</v>
      </c>
      <c r="AA218" s="157">
        <v>0</v>
      </c>
      <c r="AB218" s="157">
        <v>0</v>
      </c>
      <c r="AC218" s="157">
        <v>0</v>
      </c>
      <c r="AD218" s="45">
        <f t="shared" si="51"/>
        <v>0</v>
      </c>
      <c r="AE218" s="157">
        <v>0</v>
      </c>
      <c r="AF218" s="45">
        <f t="shared" si="58"/>
        <v>0</v>
      </c>
      <c r="AG218" s="160">
        <v>83.3</v>
      </c>
      <c r="AH218" s="45">
        <f t="shared" si="53"/>
        <v>0.75</v>
      </c>
      <c r="AI218" s="185">
        <f t="shared" si="54"/>
        <v>1.7849999999999999</v>
      </c>
      <c r="AJ218" s="48">
        <f t="shared" si="55"/>
        <v>1.5641762540368298</v>
      </c>
      <c r="AK218" s="175">
        <f t="shared" si="56"/>
        <v>3.0641762540368296</v>
      </c>
      <c r="AL218" s="176">
        <f t="shared" si="57"/>
        <v>3</v>
      </c>
      <c r="AM218" s="176">
        <v>2.5</v>
      </c>
      <c r="AN218" s="240">
        <f t="shared" si="60"/>
        <v>-0.5</v>
      </c>
    </row>
    <row r="219" spans="1:40" ht="18" customHeight="1" x14ac:dyDescent="0.25">
      <c r="A219" s="10" t="s">
        <v>193</v>
      </c>
      <c r="B219" s="11" t="s">
        <v>8</v>
      </c>
      <c r="C219" s="12" t="s">
        <v>8</v>
      </c>
      <c r="D219" s="12" t="s">
        <v>9</v>
      </c>
      <c r="E219" s="137" t="s">
        <v>29</v>
      </c>
      <c r="F219" s="13"/>
      <c r="G219" s="191" t="s">
        <v>11</v>
      </c>
      <c r="H219" s="195"/>
      <c r="I219" s="125" t="s">
        <v>194</v>
      </c>
      <c r="J219" s="125" t="s">
        <v>195</v>
      </c>
      <c r="K219" s="186">
        <v>1</v>
      </c>
      <c r="L219" s="186">
        <v>1</v>
      </c>
      <c r="M219" s="186">
        <v>0</v>
      </c>
      <c r="N219" s="186">
        <v>0</v>
      </c>
      <c r="O219" s="186">
        <v>0</v>
      </c>
      <c r="P219" s="186">
        <v>0</v>
      </c>
      <c r="Q219" s="186">
        <v>0</v>
      </c>
      <c r="R219" s="209">
        <v>8287</v>
      </c>
      <c r="S219" s="207">
        <v>0.5</v>
      </c>
      <c r="T219" s="186">
        <f t="shared" si="49"/>
        <v>2.5</v>
      </c>
      <c r="U219" s="40"/>
      <c r="V219" s="197">
        <v>300</v>
      </c>
      <c r="W219" s="197">
        <v>0</v>
      </c>
      <c r="X219" s="45">
        <f t="shared" si="59"/>
        <v>1.5</v>
      </c>
      <c r="Y219" s="197">
        <v>233</v>
      </c>
      <c r="Z219" s="45">
        <f t="shared" si="50"/>
        <v>0.33285714285714285</v>
      </c>
      <c r="AA219" s="197">
        <v>0</v>
      </c>
      <c r="AB219" s="197">
        <v>0</v>
      </c>
      <c r="AC219" s="197">
        <v>0</v>
      </c>
      <c r="AD219" s="45">
        <f t="shared" si="51"/>
        <v>0</v>
      </c>
      <c r="AE219" s="197">
        <v>0</v>
      </c>
      <c r="AF219" s="45">
        <f t="shared" si="58"/>
        <v>0</v>
      </c>
      <c r="AG219" s="199">
        <v>89.9</v>
      </c>
      <c r="AH219" s="45">
        <f t="shared" si="53"/>
        <v>0.75</v>
      </c>
      <c r="AI219" s="186">
        <f t="shared" si="54"/>
        <v>2.5828571428571427</v>
      </c>
      <c r="AJ219" s="200">
        <f t="shared" si="55"/>
        <v>2.2633298657851846</v>
      </c>
      <c r="AK219" s="174">
        <f t="shared" si="56"/>
        <v>4.7633298657851846</v>
      </c>
      <c r="AL219" s="174">
        <f t="shared" si="57"/>
        <v>4.75</v>
      </c>
      <c r="AM219" s="174">
        <v>3.5</v>
      </c>
      <c r="AN219" s="239">
        <f t="shared" si="60"/>
        <v>-1.25</v>
      </c>
    </row>
    <row r="220" spans="1:40" ht="18" customHeight="1" x14ac:dyDescent="0.25">
      <c r="A220" s="10" t="s">
        <v>196</v>
      </c>
      <c r="B220" s="11" t="s">
        <v>33</v>
      </c>
      <c r="C220" s="12" t="s">
        <v>34</v>
      </c>
      <c r="D220" s="12" t="s">
        <v>9</v>
      </c>
      <c r="E220" s="12" t="s">
        <v>10</v>
      </c>
      <c r="F220" s="13"/>
      <c r="G220" s="191" t="s">
        <v>35</v>
      </c>
      <c r="H220" s="195"/>
      <c r="I220" s="125" t="s">
        <v>194</v>
      </c>
      <c r="J220" s="125" t="s">
        <v>195</v>
      </c>
      <c r="K220" s="186">
        <v>1</v>
      </c>
      <c r="L220" s="186">
        <v>0</v>
      </c>
      <c r="M220" s="186">
        <v>0</v>
      </c>
      <c r="N220" s="186">
        <v>0</v>
      </c>
      <c r="O220" s="186">
        <v>2</v>
      </c>
      <c r="P220" s="186">
        <v>0</v>
      </c>
      <c r="Q220" s="186">
        <v>0</v>
      </c>
      <c r="R220" s="209">
        <v>6191</v>
      </c>
      <c r="S220" s="207">
        <v>0.5</v>
      </c>
      <c r="T220" s="186">
        <f t="shared" si="49"/>
        <v>3.5</v>
      </c>
      <c r="U220" s="40"/>
      <c r="V220" s="197">
        <v>232</v>
      </c>
      <c r="W220" s="197">
        <v>0</v>
      </c>
      <c r="X220" s="45">
        <f t="shared" si="59"/>
        <v>1.1599999999999999</v>
      </c>
      <c r="Y220" s="197">
        <v>138</v>
      </c>
      <c r="Z220" s="45">
        <f t="shared" si="50"/>
        <v>0.19714285714285715</v>
      </c>
      <c r="AA220" s="197">
        <v>23</v>
      </c>
      <c r="AB220" s="197">
        <v>46</v>
      </c>
      <c r="AC220" s="197">
        <v>0</v>
      </c>
      <c r="AD220" s="45">
        <f t="shared" si="51"/>
        <v>1.1499999999999999</v>
      </c>
      <c r="AE220" s="197">
        <v>0</v>
      </c>
      <c r="AF220" s="45">
        <f t="shared" si="58"/>
        <v>0</v>
      </c>
      <c r="AG220" s="199">
        <v>76.2</v>
      </c>
      <c r="AH220" s="45">
        <f t="shared" si="53"/>
        <v>0.75</v>
      </c>
      <c r="AI220" s="186">
        <f t="shared" si="54"/>
        <v>3.2571428571428571</v>
      </c>
      <c r="AJ220" s="200">
        <f t="shared" si="55"/>
        <v>2.8541991670299898</v>
      </c>
      <c r="AK220" s="174">
        <f t="shared" si="56"/>
        <v>6.3541991670299893</v>
      </c>
      <c r="AL220" s="174">
        <f t="shared" si="57"/>
        <v>6.25</v>
      </c>
      <c r="AM220" s="174">
        <v>6.5</v>
      </c>
      <c r="AN220" s="239">
        <f t="shared" si="60"/>
        <v>0.25</v>
      </c>
    </row>
    <row r="221" spans="1:40" ht="18" customHeight="1" x14ac:dyDescent="0.25">
      <c r="A221" s="5" t="s">
        <v>564</v>
      </c>
      <c r="B221" s="6" t="s">
        <v>8</v>
      </c>
      <c r="C221" s="7" t="s">
        <v>8</v>
      </c>
      <c r="D221" s="7" t="s">
        <v>9</v>
      </c>
      <c r="E221" s="7" t="s">
        <v>10</v>
      </c>
      <c r="F221" s="8"/>
      <c r="G221" s="192" t="s">
        <v>11</v>
      </c>
      <c r="H221" s="193"/>
      <c r="I221" s="124" t="s">
        <v>565</v>
      </c>
      <c r="J221" s="124" t="s">
        <v>566</v>
      </c>
      <c r="K221" s="185">
        <v>1</v>
      </c>
      <c r="L221" s="185">
        <v>0</v>
      </c>
      <c r="M221" s="185">
        <v>0</v>
      </c>
      <c r="N221" s="9">
        <v>0</v>
      </c>
      <c r="O221" s="9">
        <v>0</v>
      </c>
      <c r="P221" s="185">
        <v>0</v>
      </c>
      <c r="Q221" s="185">
        <v>0</v>
      </c>
      <c r="R221" s="210">
        <v>2583</v>
      </c>
      <c r="S221" s="208">
        <v>0.5</v>
      </c>
      <c r="T221" s="185">
        <f t="shared" si="49"/>
        <v>1.5</v>
      </c>
      <c r="U221" s="40"/>
      <c r="V221" s="156">
        <v>176</v>
      </c>
      <c r="W221" s="157">
        <v>0</v>
      </c>
      <c r="X221" s="45">
        <f t="shared" si="59"/>
        <v>0.88</v>
      </c>
      <c r="Y221" s="156">
        <f>143</f>
        <v>143</v>
      </c>
      <c r="Z221" s="45">
        <f t="shared" si="50"/>
        <v>0.20428571428571429</v>
      </c>
      <c r="AA221" s="157">
        <v>0</v>
      </c>
      <c r="AB221" s="157">
        <v>0</v>
      </c>
      <c r="AC221" s="157">
        <v>0</v>
      </c>
      <c r="AD221" s="45">
        <f t="shared" si="51"/>
        <v>0</v>
      </c>
      <c r="AE221" s="157">
        <v>0</v>
      </c>
      <c r="AF221" s="45">
        <f t="shared" si="58"/>
        <v>0</v>
      </c>
      <c r="AG221" s="160">
        <v>84.1</v>
      </c>
      <c r="AH221" s="45">
        <f t="shared" si="53"/>
        <v>0.75</v>
      </c>
      <c r="AI221" s="185">
        <f t="shared" si="54"/>
        <v>1.8342857142857143</v>
      </c>
      <c r="AJ221" s="48">
        <f t="shared" si="55"/>
        <v>1.6073647940642575</v>
      </c>
      <c r="AK221" s="175">
        <f t="shared" si="56"/>
        <v>3.1073647940642575</v>
      </c>
      <c r="AL221" s="176">
        <f t="shared" si="57"/>
        <v>3</v>
      </c>
      <c r="AM221" s="176">
        <v>2.5</v>
      </c>
      <c r="AN221" s="240">
        <f t="shared" si="60"/>
        <v>-0.5</v>
      </c>
    </row>
    <row r="222" spans="1:40" ht="18" customHeight="1" x14ac:dyDescent="0.25">
      <c r="A222" s="5" t="s">
        <v>181</v>
      </c>
      <c r="B222" s="6" t="s">
        <v>8</v>
      </c>
      <c r="C222" s="7" t="s">
        <v>8</v>
      </c>
      <c r="D222" s="7" t="s">
        <v>9</v>
      </c>
      <c r="E222" s="7" t="s">
        <v>10</v>
      </c>
      <c r="F222" s="8"/>
      <c r="G222" s="192" t="s">
        <v>11</v>
      </c>
      <c r="H222" s="193"/>
      <c r="I222" s="124" t="s">
        <v>182</v>
      </c>
      <c r="J222" s="124" t="s">
        <v>183</v>
      </c>
      <c r="K222" s="185">
        <v>1</v>
      </c>
      <c r="L222" s="185">
        <v>0</v>
      </c>
      <c r="M222" s="185">
        <v>0</v>
      </c>
      <c r="N222" s="9">
        <v>0</v>
      </c>
      <c r="O222" s="9">
        <v>0</v>
      </c>
      <c r="P222" s="185">
        <v>0</v>
      </c>
      <c r="Q222" s="185">
        <v>0</v>
      </c>
      <c r="R222" s="210">
        <v>8107</v>
      </c>
      <c r="S222" s="208">
        <v>0.5</v>
      </c>
      <c r="T222" s="185">
        <f t="shared" si="49"/>
        <v>1.5</v>
      </c>
      <c r="U222" s="40"/>
      <c r="V222" s="156">
        <v>612</v>
      </c>
      <c r="W222" s="157">
        <v>0</v>
      </c>
      <c r="X222" s="45">
        <f t="shared" si="59"/>
        <v>3.06</v>
      </c>
      <c r="Y222" s="156">
        <v>564</v>
      </c>
      <c r="Z222" s="45">
        <f t="shared" si="50"/>
        <v>0.80571428571428572</v>
      </c>
      <c r="AA222" s="157">
        <v>0</v>
      </c>
      <c r="AB222" s="157">
        <v>0</v>
      </c>
      <c r="AC222" s="157">
        <v>0</v>
      </c>
      <c r="AD222" s="45">
        <f t="shared" si="51"/>
        <v>0</v>
      </c>
      <c r="AE222" s="157">
        <v>0</v>
      </c>
      <c r="AF222" s="45">
        <f t="shared" si="58"/>
        <v>0</v>
      </c>
      <c r="AG222" s="160">
        <v>98.7</v>
      </c>
      <c r="AH222" s="45">
        <f t="shared" si="53"/>
        <v>0.5</v>
      </c>
      <c r="AI222" s="185">
        <f t="shared" si="54"/>
        <v>4.3657142857142857</v>
      </c>
      <c r="AJ222" s="48">
        <f t="shared" si="55"/>
        <v>3.8256283572121266</v>
      </c>
      <c r="AK222" s="175">
        <f t="shared" si="56"/>
        <v>5.3256283572121266</v>
      </c>
      <c r="AL222" s="176">
        <f t="shared" si="57"/>
        <v>5.25</v>
      </c>
      <c r="AM222" s="176">
        <v>5.5</v>
      </c>
      <c r="AN222" s="240">
        <f t="shared" si="60"/>
        <v>0.25</v>
      </c>
    </row>
    <row r="223" spans="1:40" ht="18" customHeight="1" x14ac:dyDescent="0.25">
      <c r="A223" s="5" t="s">
        <v>460</v>
      </c>
      <c r="B223" s="6" t="s">
        <v>8</v>
      </c>
      <c r="C223" s="7" t="s">
        <v>8</v>
      </c>
      <c r="D223" s="7" t="s">
        <v>9</v>
      </c>
      <c r="E223" s="7" t="s">
        <v>10</v>
      </c>
      <c r="F223" s="8"/>
      <c r="G223" s="192" t="s">
        <v>11</v>
      </c>
      <c r="H223" s="193"/>
      <c r="I223" s="124" t="s">
        <v>459</v>
      </c>
      <c r="J223" s="124" t="s">
        <v>461</v>
      </c>
      <c r="K223" s="185">
        <v>1</v>
      </c>
      <c r="L223" s="185">
        <v>0</v>
      </c>
      <c r="M223" s="185">
        <v>0</v>
      </c>
      <c r="N223" s="9">
        <v>0</v>
      </c>
      <c r="O223" s="9">
        <v>0</v>
      </c>
      <c r="P223" s="185">
        <v>0</v>
      </c>
      <c r="Q223" s="185">
        <v>0</v>
      </c>
      <c r="R223" s="210">
        <v>5942</v>
      </c>
      <c r="S223" s="208">
        <v>0.5</v>
      </c>
      <c r="T223" s="185">
        <f t="shared" si="49"/>
        <v>1.5</v>
      </c>
      <c r="U223" s="40"/>
      <c r="V223" s="156">
        <v>578</v>
      </c>
      <c r="W223" s="157">
        <v>0</v>
      </c>
      <c r="X223" s="45">
        <f t="shared" si="59"/>
        <v>2.89</v>
      </c>
      <c r="Y223" s="156">
        <v>485</v>
      </c>
      <c r="Z223" s="45">
        <f t="shared" si="50"/>
        <v>0.69285714285714284</v>
      </c>
      <c r="AA223" s="157">
        <v>0</v>
      </c>
      <c r="AB223" s="157">
        <v>0</v>
      </c>
      <c r="AC223" s="157">
        <v>0</v>
      </c>
      <c r="AD223" s="45">
        <f t="shared" si="51"/>
        <v>0</v>
      </c>
      <c r="AE223" s="157">
        <v>0</v>
      </c>
      <c r="AF223" s="45">
        <f t="shared" si="58"/>
        <v>0</v>
      </c>
      <c r="AG223" s="160">
        <v>106.3</v>
      </c>
      <c r="AH223" s="45">
        <f t="shared" si="53"/>
        <v>0.5</v>
      </c>
      <c r="AI223" s="185">
        <f t="shared" si="54"/>
        <v>4.0828571428571427</v>
      </c>
      <c r="AJ223" s="48">
        <f t="shared" si="55"/>
        <v>3.577763692706891</v>
      </c>
      <c r="AK223" s="175">
        <f t="shared" si="56"/>
        <v>5.077763692706891</v>
      </c>
      <c r="AL223" s="176">
        <f t="shared" si="57"/>
        <v>5</v>
      </c>
      <c r="AM223" s="176">
        <v>4</v>
      </c>
      <c r="AN223" s="240">
        <f t="shared" si="60"/>
        <v>-1</v>
      </c>
    </row>
    <row r="224" spans="1:40" ht="18" customHeight="1" x14ac:dyDescent="0.25">
      <c r="A224" s="5" t="s">
        <v>157</v>
      </c>
      <c r="B224" s="6" t="s">
        <v>8</v>
      </c>
      <c r="C224" s="7" t="s">
        <v>8</v>
      </c>
      <c r="D224" s="7" t="s">
        <v>9</v>
      </c>
      <c r="E224" s="7" t="s">
        <v>10</v>
      </c>
      <c r="F224" s="8"/>
      <c r="G224" s="192" t="s">
        <v>11</v>
      </c>
      <c r="H224" s="193"/>
      <c r="I224" s="124" t="s">
        <v>158</v>
      </c>
      <c r="J224" s="124" t="s">
        <v>159</v>
      </c>
      <c r="K224" s="185">
        <v>1</v>
      </c>
      <c r="L224" s="185">
        <v>0</v>
      </c>
      <c r="M224" s="185">
        <v>0</v>
      </c>
      <c r="N224" s="9">
        <v>0</v>
      </c>
      <c r="O224" s="9">
        <v>0</v>
      </c>
      <c r="P224" s="185">
        <v>0</v>
      </c>
      <c r="Q224" s="185">
        <v>0</v>
      </c>
      <c r="R224" s="210">
        <v>3064</v>
      </c>
      <c r="S224" s="208">
        <v>0.5</v>
      </c>
      <c r="T224" s="185">
        <f t="shared" si="49"/>
        <v>1.5</v>
      </c>
      <c r="U224" s="40"/>
      <c r="V224" s="156">
        <v>287</v>
      </c>
      <c r="W224" s="157">
        <v>0</v>
      </c>
      <c r="X224" s="45">
        <f t="shared" si="59"/>
        <v>1.4350000000000001</v>
      </c>
      <c r="Y224" s="156">
        <v>231</v>
      </c>
      <c r="Z224" s="45">
        <f t="shared" si="50"/>
        <v>0.33</v>
      </c>
      <c r="AA224" s="157">
        <v>0</v>
      </c>
      <c r="AB224" s="157">
        <v>0</v>
      </c>
      <c r="AC224" s="157">
        <v>0</v>
      </c>
      <c r="AD224" s="45">
        <f t="shared" si="51"/>
        <v>0</v>
      </c>
      <c r="AE224" s="157">
        <v>0</v>
      </c>
      <c r="AF224" s="45">
        <f t="shared" si="58"/>
        <v>0</v>
      </c>
      <c r="AG224" s="160">
        <v>106.5</v>
      </c>
      <c r="AH224" s="45">
        <f t="shared" si="53"/>
        <v>0.5</v>
      </c>
      <c r="AI224" s="185">
        <f t="shared" si="54"/>
        <v>2.2650000000000001</v>
      </c>
      <c r="AJ224" s="48">
        <f t="shared" si="55"/>
        <v>1.9847950786517758</v>
      </c>
      <c r="AK224" s="175">
        <f t="shared" si="56"/>
        <v>3.4847950786517758</v>
      </c>
      <c r="AL224" s="176">
        <f t="shared" si="57"/>
        <v>3.5</v>
      </c>
      <c r="AM224" s="176">
        <v>2.5</v>
      </c>
      <c r="AN224" s="240">
        <f t="shared" si="60"/>
        <v>-1</v>
      </c>
    </row>
    <row r="225" spans="1:40" ht="18" customHeight="1" x14ac:dyDescent="0.25">
      <c r="A225" s="5" t="s">
        <v>488</v>
      </c>
      <c r="B225" s="6" t="s">
        <v>8</v>
      </c>
      <c r="C225" s="7" t="s">
        <v>8</v>
      </c>
      <c r="D225" s="7" t="s">
        <v>9</v>
      </c>
      <c r="E225" s="7" t="s">
        <v>10</v>
      </c>
      <c r="F225" s="8"/>
      <c r="G225" s="192" t="s">
        <v>11</v>
      </c>
      <c r="H225" s="193"/>
      <c r="I225" s="124" t="s">
        <v>486</v>
      </c>
      <c r="J225" s="124" t="s">
        <v>489</v>
      </c>
      <c r="K225" s="185">
        <v>1</v>
      </c>
      <c r="L225" s="185">
        <v>0</v>
      </c>
      <c r="M225" s="185">
        <v>0</v>
      </c>
      <c r="N225" s="9">
        <v>0</v>
      </c>
      <c r="O225" s="9">
        <v>0</v>
      </c>
      <c r="P225" s="185">
        <v>0</v>
      </c>
      <c r="Q225" s="185">
        <v>0</v>
      </c>
      <c r="R225" s="210">
        <v>8710</v>
      </c>
      <c r="S225" s="208">
        <v>0.5</v>
      </c>
      <c r="T225" s="185">
        <f t="shared" si="49"/>
        <v>1.5</v>
      </c>
      <c r="U225" s="40"/>
      <c r="V225" s="156">
        <v>710</v>
      </c>
      <c r="W225" s="157">
        <v>0</v>
      </c>
      <c r="X225" s="45">
        <f t="shared" si="59"/>
        <v>3.55</v>
      </c>
      <c r="Y225" s="156">
        <v>532</v>
      </c>
      <c r="Z225" s="45">
        <f t="shared" si="50"/>
        <v>0.76</v>
      </c>
      <c r="AA225" s="157">
        <v>0</v>
      </c>
      <c r="AB225" s="157">
        <v>0</v>
      </c>
      <c r="AC225" s="157">
        <v>0</v>
      </c>
      <c r="AD225" s="45">
        <f t="shared" si="51"/>
        <v>0</v>
      </c>
      <c r="AE225" s="157">
        <v>57</v>
      </c>
      <c r="AF225" s="45">
        <f t="shared" si="58"/>
        <v>0.5</v>
      </c>
      <c r="AG225" s="160">
        <v>97.9</v>
      </c>
      <c r="AH225" s="45">
        <f t="shared" si="53"/>
        <v>0.5</v>
      </c>
      <c r="AI225" s="185">
        <f t="shared" si="54"/>
        <v>5.31</v>
      </c>
      <c r="AJ225" s="48">
        <f t="shared" si="55"/>
        <v>4.6530957473028378</v>
      </c>
      <c r="AK225" s="175">
        <f t="shared" si="56"/>
        <v>6.1530957473028378</v>
      </c>
      <c r="AL225" s="176">
        <f t="shared" si="57"/>
        <v>6.25</v>
      </c>
      <c r="AM225" s="176">
        <v>6.5</v>
      </c>
      <c r="AN225" s="240">
        <f t="shared" si="60"/>
        <v>0.25</v>
      </c>
    </row>
    <row r="226" spans="1:40" ht="18" customHeight="1" x14ac:dyDescent="0.25">
      <c r="A226" s="5" t="s">
        <v>418</v>
      </c>
      <c r="B226" s="6" t="s">
        <v>8</v>
      </c>
      <c r="C226" s="7" t="s">
        <v>8</v>
      </c>
      <c r="D226" s="7" t="s">
        <v>9</v>
      </c>
      <c r="E226" s="7" t="s">
        <v>10</v>
      </c>
      <c r="F226" s="8"/>
      <c r="G226" s="192" t="s">
        <v>11</v>
      </c>
      <c r="H226" s="193"/>
      <c r="I226" s="124" t="s">
        <v>419</v>
      </c>
      <c r="J226" s="124" t="s">
        <v>420</v>
      </c>
      <c r="K226" s="185">
        <v>1</v>
      </c>
      <c r="L226" s="185">
        <v>0</v>
      </c>
      <c r="M226" s="185">
        <v>0</v>
      </c>
      <c r="N226" s="9">
        <v>0</v>
      </c>
      <c r="O226" s="9">
        <v>0</v>
      </c>
      <c r="P226" s="185">
        <v>0</v>
      </c>
      <c r="Q226" s="185">
        <v>0</v>
      </c>
      <c r="R226" s="210">
        <v>7476</v>
      </c>
      <c r="S226" s="208">
        <v>0.5</v>
      </c>
      <c r="T226" s="185">
        <f t="shared" si="49"/>
        <v>1.5</v>
      </c>
      <c r="U226" s="40"/>
      <c r="V226" s="156">
        <v>664</v>
      </c>
      <c r="W226" s="157">
        <v>0</v>
      </c>
      <c r="X226" s="45">
        <f t="shared" si="59"/>
        <v>3.32</v>
      </c>
      <c r="Y226" s="156">
        <v>567</v>
      </c>
      <c r="Z226" s="45">
        <f t="shared" si="50"/>
        <v>0.81</v>
      </c>
      <c r="AA226" s="157">
        <v>0</v>
      </c>
      <c r="AB226" s="157">
        <v>0</v>
      </c>
      <c r="AC226" s="157">
        <v>0</v>
      </c>
      <c r="AD226" s="45">
        <f t="shared" si="51"/>
        <v>0</v>
      </c>
      <c r="AE226" s="157">
        <v>0</v>
      </c>
      <c r="AF226" s="45">
        <f t="shared" si="58"/>
        <v>0</v>
      </c>
      <c r="AG226" s="160">
        <v>96.7</v>
      </c>
      <c r="AH226" s="45">
        <f t="shared" si="53"/>
        <v>0.5</v>
      </c>
      <c r="AI226" s="185">
        <f t="shared" si="54"/>
        <v>4.63</v>
      </c>
      <c r="AJ226" s="48">
        <f t="shared" si="55"/>
        <v>4.0572190790983322</v>
      </c>
      <c r="AK226" s="175">
        <f t="shared" si="56"/>
        <v>5.5572190790983322</v>
      </c>
      <c r="AL226" s="176">
        <f t="shared" si="57"/>
        <v>5.5</v>
      </c>
      <c r="AM226" s="176">
        <v>5</v>
      </c>
      <c r="AN226" s="240">
        <f t="shared" si="60"/>
        <v>-0.5</v>
      </c>
    </row>
    <row r="227" spans="1:40" ht="18" customHeight="1" x14ac:dyDescent="0.25">
      <c r="A227" s="5" t="s">
        <v>184</v>
      </c>
      <c r="B227" s="6" t="s">
        <v>33</v>
      </c>
      <c r="C227" s="7" t="s">
        <v>34</v>
      </c>
      <c r="D227" s="7" t="s">
        <v>9</v>
      </c>
      <c r="E227" s="7" t="s">
        <v>10</v>
      </c>
      <c r="F227" s="19" t="s">
        <v>35</v>
      </c>
      <c r="G227" s="192" t="s">
        <v>35</v>
      </c>
      <c r="H227" s="193"/>
      <c r="I227" s="124" t="s">
        <v>185</v>
      </c>
      <c r="J227" s="124" t="s">
        <v>186</v>
      </c>
      <c r="K227" s="185">
        <v>1</v>
      </c>
      <c r="L227" s="185">
        <v>0</v>
      </c>
      <c r="M227" s="185">
        <v>0</v>
      </c>
      <c r="N227" s="9">
        <v>0.25</v>
      </c>
      <c r="O227" s="9">
        <v>2</v>
      </c>
      <c r="P227" s="185">
        <v>0</v>
      </c>
      <c r="Q227" s="185">
        <v>0</v>
      </c>
      <c r="R227" s="210">
        <v>29927</v>
      </c>
      <c r="S227" s="208">
        <v>1</v>
      </c>
      <c r="T227" s="185">
        <f t="shared" si="49"/>
        <v>4.25</v>
      </c>
      <c r="U227" s="40"/>
      <c r="V227" s="156">
        <v>374</v>
      </c>
      <c r="W227" s="157">
        <v>0</v>
      </c>
      <c r="X227" s="45">
        <f t="shared" si="59"/>
        <v>1.87</v>
      </c>
      <c r="Y227" s="156">
        <v>99</v>
      </c>
      <c r="Z227" s="45">
        <f t="shared" si="50"/>
        <v>0.14142857142857143</v>
      </c>
      <c r="AA227" s="157">
        <v>4</v>
      </c>
      <c r="AB227" s="157">
        <v>68</v>
      </c>
      <c r="AC227" s="157">
        <v>0</v>
      </c>
      <c r="AD227" s="45">
        <f t="shared" si="51"/>
        <v>1.2</v>
      </c>
      <c r="AE227" s="157">
        <v>0</v>
      </c>
      <c r="AF227" s="45">
        <f t="shared" si="58"/>
        <v>0</v>
      </c>
      <c r="AG227" s="160">
        <v>87.7</v>
      </c>
      <c r="AH227" s="45">
        <f t="shared" si="53"/>
        <v>0.75</v>
      </c>
      <c r="AI227" s="185">
        <f t="shared" si="54"/>
        <v>3.9614285714285717</v>
      </c>
      <c r="AJ227" s="48">
        <f t="shared" si="55"/>
        <v>3.4713571448132292</v>
      </c>
      <c r="AK227" s="175">
        <f t="shared" si="56"/>
        <v>7.7213571448132292</v>
      </c>
      <c r="AL227" s="176">
        <f t="shared" si="57"/>
        <v>7.75</v>
      </c>
      <c r="AM227" s="176">
        <v>8.5</v>
      </c>
      <c r="AN227" s="240">
        <f t="shared" si="60"/>
        <v>0.75</v>
      </c>
    </row>
    <row r="228" spans="1:40" ht="18" customHeight="1" x14ac:dyDescent="0.25">
      <c r="A228" s="5" t="s">
        <v>93</v>
      </c>
      <c r="B228" s="6" t="s">
        <v>8</v>
      </c>
      <c r="C228" s="7" t="s">
        <v>8</v>
      </c>
      <c r="D228" s="7" t="s">
        <v>9</v>
      </c>
      <c r="E228" s="7" t="s">
        <v>10</v>
      </c>
      <c r="F228" s="8"/>
      <c r="G228" s="192" t="s">
        <v>11</v>
      </c>
      <c r="H228" s="193"/>
      <c r="I228" s="124" t="s">
        <v>94</v>
      </c>
      <c r="J228" s="124" t="s">
        <v>95</v>
      </c>
      <c r="K228" s="185">
        <v>1</v>
      </c>
      <c r="L228" s="185">
        <v>0</v>
      </c>
      <c r="M228" s="185">
        <v>0</v>
      </c>
      <c r="N228" s="9">
        <v>0</v>
      </c>
      <c r="O228" s="9">
        <v>0</v>
      </c>
      <c r="P228" s="185">
        <v>0</v>
      </c>
      <c r="Q228" s="185">
        <v>0</v>
      </c>
      <c r="R228" s="210">
        <v>3250</v>
      </c>
      <c r="S228" s="208">
        <v>0.5</v>
      </c>
      <c r="T228" s="185">
        <f t="shared" si="49"/>
        <v>1.5</v>
      </c>
      <c r="U228" s="40"/>
      <c r="V228" s="156">
        <v>197</v>
      </c>
      <c r="W228" s="157">
        <v>0</v>
      </c>
      <c r="X228" s="45">
        <f t="shared" si="59"/>
        <v>0.98499999999999999</v>
      </c>
      <c r="Y228" s="156">
        <v>88</v>
      </c>
      <c r="Z228" s="45">
        <f t="shared" si="50"/>
        <v>0.12571428571428572</v>
      </c>
      <c r="AA228" s="157">
        <v>0</v>
      </c>
      <c r="AB228" s="157">
        <v>0</v>
      </c>
      <c r="AC228" s="157">
        <v>0</v>
      </c>
      <c r="AD228" s="45">
        <f t="shared" si="51"/>
        <v>0</v>
      </c>
      <c r="AE228" s="157">
        <v>0</v>
      </c>
      <c r="AF228" s="45">
        <f t="shared" si="58"/>
        <v>0</v>
      </c>
      <c r="AG228" s="160">
        <v>81.900000000000006</v>
      </c>
      <c r="AH228" s="45">
        <f t="shared" si="53"/>
        <v>0.75</v>
      </c>
      <c r="AI228" s="185">
        <f t="shared" si="54"/>
        <v>1.8607142857142858</v>
      </c>
      <c r="AJ228" s="48">
        <f t="shared" si="55"/>
        <v>1.630523866252878</v>
      </c>
      <c r="AK228" s="175">
        <f t="shared" si="56"/>
        <v>3.130523866252878</v>
      </c>
      <c r="AL228" s="176">
        <f t="shared" si="57"/>
        <v>3.25</v>
      </c>
      <c r="AM228" s="176">
        <v>2.5</v>
      </c>
      <c r="AN228" s="240">
        <f t="shared" si="60"/>
        <v>-0.75</v>
      </c>
    </row>
    <row r="229" spans="1:40" ht="18" customHeight="1" x14ac:dyDescent="0.25">
      <c r="A229" s="5" t="s">
        <v>122</v>
      </c>
      <c r="B229" s="6" t="s">
        <v>33</v>
      </c>
      <c r="C229" s="7" t="s">
        <v>34</v>
      </c>
      <c r="D229" s="7" t="s">
        <v>9</v>
      </c>
      <c r="E229" s="7" t="s">
        <v>10</v>
      </c>
      <c r="F229" s="8"/>
      <c r="G229" s="192" t="s">
        <v>35</v>
      </c>
      <c r="H229" s="193"/>
      <c r="I229" s="124" t="s">
        <v>123</v>
      </c>
      <c r="J229" s="124" t="s">
        <v>124</v>
      </c>
      <c r="K229" s="185">
        <v>1</v>
      </c>
      <c r="L229" s="185">
        <v>0</v>
      </c>
      <c r="M229" s="185">
        <v>0</v>
      </c>
      <c r="N229" s="9">
        <v>0</v>
      </c>
      <c r="O229" s="9">
        <v>2</v>
      </c>
      <c r="P229" s="185">
        <v>0</v>
      </c>
      <c r="Q229" s="185">
        <v>0</v>
      </c>
      <c r="R229" s="210">
        <v>19935</v>
      </c>
      <c r="S229" s="208">
        <v>1</v>
      </c>
      <c r="T229" s="185">
        <f t="shared" si="49"/>
        <v>4</v>
      </c>
      <c r="U229" s="40"/>
      <c r="V229" s="156">
        <v>481</v>
      </c>
      <c r="W229" s="157">
        <v>22</v>
      </c>
      <c r="X229" s="45">
        <f t="shared" si="59"/>
        <v>2.35</v>
      </c>
      <c r="Y229" s="156">
        <v>212</v>
      </c>
      <c r="Z229" s="45">
        <f t="shared" si="50"/>
        <v>0.30285714285714288</v>
      </c>
      <c r="AA229" s="157">
        <v>21</v>
      </c>
      <c r="AB229" s="157">
        <v>45</v>
      </c>
      <c r="AC229" s="157">
        <v>0</v>
      </c>
      <c r="AD229" s="45">
        <f t="shared" si="51"/>
        <v>1.1000000000000001</v>
      </c>
      <c r="AE229" s="157">
        <v>0</v>
      </c>
      <c r="AF229" s="45">
        <f t="shared" si="58"/>
        <v>0</v>
      </c>
      <c r="AG229" s="160">
        <v>73.599999999999994</v>
      </c>
      <c r="AH229" s="45">
        <f t="shared" si="53"/>
        <v>0.75</v>
      </c>
      <c r="AI229" s="185">
        <f t="shared" si="54"/>
        <v>4.5028571428571436</v>
      </c>
      <c r="AJ229" s="48">
        <f t="shared" si="55"/>
        <v>3.9458051642449692</v>
      </c>
      <c r="AK229" s="175">
        <f t="shared" si="56"/>
        <v>7.9458051642449696</v>
      </c>
      <c r="AL229" s="176">
        <f t="shared" si="57"/>
        <v>8</v>
      </c>
      <c r="AM229" s="176">
        <v>9.5</v>
      </c>
      <c r="AN229" s="240">
        <f t="shared" si="60"/>
        <v>1.5</v>
      </c>
    </row>
    <row r="230" spans="1:40" ht="18" customHeight="1" x14ac:dyDescent="0.25">
      <c r="A230" s="10" t="s">
        <v>133</v>
      </c>
      <c r="B230" s="11" t="s">
        <v>33</v>
      </c>
      <c r="C230" s="12" t="s">
        <v>34</v>
      </c>
      <c r="D230" s="12" t="s">
        <v>9</v>
      </c>
      <c r="E230" s="12" t="s">
        <v>10</v>
      </c>
      <c r="F230" s="13"/>
      <c r="G230" s="191" t="s">
        <v>11</v>
      </c>
      <c r="H230" s="195"/>
      <c r="I230" s="125" t="s">
        <v>132</v>
      </c>
      <c r="J230" s="125" t="s">
        <v>124</v>
      </c>
      <c r="K230" s="186">
        <v>1</v>
      </c>
      <c r="L230" s="186">
        <v>0</v>
      </c>
      <c r="M230" s="186">
        <v>0</v>
      </c>
      <c r="N230" s="186">
        <v>0</v>
      </c>
      <c r="O230" s="186">
        <v>0</v>
      </c>
      <c r="P230" s="186">
        <v>0</v>
      </c>
      <c r="Q230" s="186">
        <v>0</v>
      </c>
      <c r="R230" s="209">
        <v>20276</v>
      </c>
      <c r="S230" s="207">
        <v>1</v>
      </c>
      <c r="T230" s="186">
        <f t="shared" si="49"/>
        <v>2</v>
      </c>
      <c r="U230" s="40"/>
      <c r="V230" s="197">
        <v>846</v>
      </c>
      <c r="W230" s="197">
        <v>0</v>
      </c>
      <c r="X230" s="45">
        <f t="shared" si="59"/>
        <v>4.2300000000000004</v>
      </c>
      <c r="Y230" s="197">
        <v>462</v>
      </c>
      <c r="Z230" s="45">
        <f t="shared" si="50"/>
        <v>0.66</v>
      </c>
      <c r="AA230" s="197">
        <v>27</v>
      </c>
      <c r="AB230" s="197">
        <v>69</v>
      </c>
      <c r="AC230" s="197">
        <v>0</v>
      </c>
      <c r="AD230" s="45">
        <f t="shared" si="51"/>
        <v>1.6</v>
      </c>
      <c r="AE230" s="197">
        <v>0</v>
      </c>
      <c r="AF230" s="45">
        <f t="shared" si="58"/>
        <v>0</v>
      </c>
      <c r="AG230" s="199">
        <v>75.8</v>
      </c>
      <c r="AH230" s="45">
        <f t="shared" si="53"/>
        <v>0.75</v>
      </c>
      <c r="AI230" s="186">
        <f t="shared" si="54"/>
        <v>7.24</v>
      </c>
      <c r="AJ230" s="200">
        <f t="shared" si="55"/>
        <v>6.3443339379421007</v>
      </c>
      <c r="AK230" s="174">
        <f t="shared" si="56"/>
        <v>8.3443339379420998</v>
      </c>
      <c r="AL230" s="174">
        <f t="shared" si="57"/>
        <v>8.25</v>
      </c>
      <c r="AM230" s="174"/>
      <c r="AN230" s="239"/>
    </row>
    <row r="231" spans="1:40" ht="18" customHeight="1" x14ac:dyDescent="0.25">
      <c r="A231" s="10" t="s">
        <v>131</v>
      </c>
      <c r="B231" s="11" t="s">
        <v>33</v>
      </c>
      <c r="C231" s="12" t="s">
        <v>49</v>
      </c>
      <c r="D231" s="12" t="s">
        <v>9</v>
      </c>
      <c r="E231" s="12" t="s">
        <v>10</v>
      </c>
      <c r="F231" s="19" t="s">
        <v>35</v>
      </c>
      <c r="G231" s="191" t="s">
        <v>35</v>
      </c>
      <c r="H231" s="195"/>
      <c r="I231" s="125" t="s">
        <v>132</v>
      </c>
      <c r="J231" s="125" t="s">
        <v>124</v>
      </c>
      <c r="K231" s="186">
        <v>1</v>
      </c>
      <c r="L231" s="186">
        <v>0</v>
      </c>
      <c r="M231" s="186">
        <v>0</v>
      </c>
      <c r="N231" s="186">
        <v>0.25</v>
      </c>
      <c r="O231" s="186">
        <v>2</v>
      </c>
      <c r="P231" s="186">
        <v>0</v>
      </c>
      <c r="Q231" s="186">
        <v>0</v>
      </c>
      <c r="R231" s="209">
        <v>29536</v>
      </c>
      <c r="S231" s="207">
        <v>1</v>
      </c>
      <c r="T231" s="186">
        <f t="shared" si="49"/>
        <v>4.25</v>
      </c>
      <c r="U231" s="40"/>
      <c r="V231" s="197">
        <v>1009</v>
      </c>
      <c r="W231" s="197">
        <v>207</v>
      </c>
      <c r="X231" s="45">
        <f>((V231-W231)/150)*0.5+(W231/200)*0.5</f>
        <v>3.1908333333333334</v>
      </c>
      <c r="Y231" s="197">
        <v>655</v>
      </c>
      <c r="Z231" s="45">
        <f t="shared" si="50"/>
        <v>0.93571428571428572</v>
      </c>
      <c r="AA231" s="197">
        <v>32</v>
      </c>
      <c r="AB231" s="197">
        <v>86</v>
      </c>
      <c r="AC231" s="197">
        <v>0</v>
      </c>
      <c r="AD231" s="45">
        <f t="shared" si="51"/>
        <v>1.9666666666666666</v>
      </c>
      <c r="AE231" s="197">
        <v>0</v>
      </c>
      <c r="AF231" s="45">
        <f t="shared" si="58"/>
        <v>0</v>
      </c>
      <c r="AG231" s="199">
        <v>88.9</v>
      </c>
      <c r="AH231" s="45">
        <f t="shared" si="53"/>
        <v>0.75</v>
      </c>
      <c r="AI231" s="186">
        <f t="shared" si="54"/>
        <v>6.8432142857142857</v>
      </c>
      <c r="AJ231" s="200">
        <f t="shared" si="55"/>
        <v>5.9966348946778112</v>
      </c>
      <c r="AK231" s="174">
        <f t="shared" si="56"/>
        <v>10.246634894677811</v>
      </c>
      <c r="AL231" s="174">
        <f t="shared" si="57"/>
        <v>10.25</v>
      </c>
      <c r="AM231" s="174">
        <v>18.5</v>
      </c>
      <c r="AN231" s="239">
        <f>AM231-(AL231+AL230)</f>
        <v>0</v>
      </c>
    </row>
    <row r="232" spans="1:40" ht="18" customHeight="1" x14ac:dyDescent="0.25">
      <c r="A232" s="5" t="s">
        <v>148</v>
      </c>
      <c r="B232" s="6" t="s">
        <v>33</v>
      </c>
      <c r="C232" s="7" t="s">
        <v>34</v>
      </c>
      <c r="D232" s="7" t="s">
        <v>9</v>
      </c>
      <c r="E232" s="7" t="s">
        <v>10</v>
      </c>
      <c r="F232" s="19" t="s">
        <v>35</v>
      </c>
      <c r="G232" s="192" t="s">
        <v>35</v>
      </c>
      <c r="H232" s="193"/>
      <c r="I232" s="124" t="s">
        <v>149</v>
      </c>
      <c r="J232" s="124" t="s">
        <v>124</v>
      </c>
      <c r="K232" s="185">
        <v>1</v>
      </c>
      <c r="L232" s="185">
        <v>0</v>
      </c>
      <c r="M232" s="185">
        <v>0</v>
      </c>
      <c r="N232" s="9">
        <v>0.25</v>
      </c>
      <c r="O232" s="9">
        <v>2</v>
      </c>
      <c r="P232" s="185">
        <v>0</v>
      </c>
      <c r="Q232" s="185">
        <v>0</v>
      </c>
      <c r="R232" s="210">
        <v>21102</v>
      </c>
      <c r="S232" s="208">
        <v>1</v>
      </c>
      <c r="T232" s="185">
        <f t="shared" si="49"/>
        <v>4.25</v>
      </c>
      <c r="U232" s="40"/>
      <c r="V232" s="156">
        <v>231</v>
      </c>
      <c r="W232" s="157">
        <v>38</v>
      </c>
      <c r="X232" s="45">
        <f>((V232-W232)/100)*0.5+(W232/200)*0.5</f>
        <v>1.06</v>
      </c>
      <c r="Y232" s="156">
        <v>56</v>
      </c>
      <c r="Z232" s="45">
        <f t="shared" si="50"/>
        <v>0.08</v>
      </c>
      <c r="AA232" s="157">
        <v>31</v>
      </c>
      <c r="AB232" s="157">
        <v>87</v>
      </c>
      <c r="AC232" s="157">
        <v>0</v>
      </c>
      <c r="AD232" s="45">
        <f t="shared" si="51"/>
        <v>1.9666666666666666</v>
      </c>
      <c r="AE232" s="157">
        <v>0</v>
      </c>
      <c r="AF232" s="45">
        <f t="shared" si="58"/>
        <v>0</v>
      </c>
      <c r="AG232" s="160">
        <v>97.5</v>
      </c>
      <c r="AH232" s="45">
        <f t="shared" si="53"/>
        <v>0.5</v>
      </c>
      <c r="AI232" s="185">
        <f t="shared" si="54"/>
        <v>3.6066666666666665</v>
      </c>
      <c r="AJ232" s="48">
        <f t="shared" si="55"/>
        <v>3.1604831127317459</v>
      </c>
      <c r="AK232" s="175">
        <f t="shared" si="56"/>
        <v>7.4104831127317459</v>
      </c>
      <c r="AL232" s="176">
        <f t="shared" si="57"/>
        <v>7.5</v>
      </c>
      <c r="AM232" s="176">
        <v>7</v>
      </c>
      <c r="AN232" s="240">
        <f>AM232-AL232</f>
        <v>-0.5</v>
      </c>
    </row>
    <row r="233" spans="1:40" ht="18" customHeight="1" x14ac:dyDescent="0.25">
      <c r="A233" s="5" t="s">
        <v>259</v>
      </c>
      <c r="B233" s="6" t="s">
        <v>8</v>
      </c>
      <c r="C233" s="7" t="s">
        <v>8</v>
      </c>
      <c r="D233" s="7" t="s">
        <v>9</v>
      </c>
      <c r="E233" s="137" t="s">
        <v>29</v>
      </c>
      <c r="F233" s="8"/>
      <c r="G233" s="192" t="s">
        <v>11</v>
      </c>
      <c r="H233" s="193"/>
      <c r="I233" s="124" t="s">
        <v>260</v>
      </c>
      <c r="J233" s="124" t="s">
        <v>124</v>
      </c>
      <c r="K233" s="185">
        <v>1</v>
      </c>
      <c r="L233" s="9">
        <v>1</v>
      </c>
      <c r="M233" s="185">
        <v>0</v>
      </c>
      <c r="N233" s="9">
        <v>0</v>
      </c>
      <c r="O233" s="9">
        <v>0</v>
      </c>
      <c r="P233" s="185">
        <v>0</v>
      </c>
      <c r="Q233" s="185">
        <v>0</v>
      </c>
      <c r="R233" s="210">
        <v>7347</v>
      </c>
      <c r="S233" s="208">
        <v>0.5</v>
      </c>
      <c r="T233" s="185">
        <f t="shared" si="49"/>
        <v>2.5</v>
      </c>
      <c r="U233" s="40"/>
      <c r="V233" s="156">
        <v>413</v>
      </c>
      <c r="W233" s="157">
        <v>0</v>
      </c>
      <c r="X233" s="45">
        <f>((V233-W233)/100)*0.5+(W233/200)*0.5</f>
        <v>2.0649999999999999</v>
      </c>
      <c r="Y233" s="156">
        <v>123</v>
      </c>
      <c r="Z233" s="45">
        <f t="shared" si="50"/>
        <v>0.17571428571428571</v>
      </c>
      <c r="AA233" s="157">
        <v>0</v>
      </c>
      <c r="AB233" s="157">
        <v>0</v>
      </c>
      <c r="AC233" s="157">
        <v>0</v>
      </c>
      <c r="AD233" s="45">
        <f t="shared" si="51"/>
        <v>0</v>
      </c>
      <c r="AE233" s="157">
        <v>69</v>
      </c>
      <c r="AF233" s="45">
        <f t="shared" si="58"/>
        <v>0.75</v>
      </c>
      <c r="AG233" s="160">
        <v>85.3</v>
      </c>
      <c r="AH233" s="45">
        <f t="shared" si="53"/>
        <v>0.75</v>
      </c>
      <c r="AI233" s="185">
        <f t="shared" si="54"/>
        <v>3.7407142857142857</v>
      </c>
      <c r="AJ233" s="48">
        <f t="shared" si="55"/>
        <v>3.2779475959947493</v>
      </c>
      <c r="AK233" s="175">
        <f t="shared" si="56"/>
        <v>5.7779475959947497</v>
      </c>
      <c r="AL233" s="176">
        <f t="shared" si="57"/>
        <v>5.75</v>
      </c>
      <c r="AM233" s="176">
        <v>5</v>
      </c>
      <c r="AN233" s="240">
        <f>AM233-AL233</f>
        <v>-0.75</v>
      </c>
    </row>
    <row r="234" spans="1:40" ht="18" customHeight="1" x14ac:dyDescent="0.25">
      <c r="A234" s="10" t="s">
        <v>302</v>
      </c>
      <c r="B234" s="11" t="s">
        <v>8</v>
      </c>
      <c r="C234" s="12" t="s">
        <v>8</v>
      </c>
      <c r="D234" s="12" t="s">
        <v>9</v>
      </c>
      <c r="E234" s="12" t="s">
        <v>10</v>
      </c>
      <c r="F234" s="13"/>
      <c r="G234" s="191" t="s">
        <v>11</v>
      </c>
      <c r="H234" s="195"/>
      <c r="I234" s="125" t="s">
        <v>301</v>
      </c>
      <c r="J234" s="125" t="s">
        <v>124</v>
      </c>
      <c r="K234" s="186">
        <v>1</v>
      </c>
      <c r="L234" s="186">
        <v>0</v>
      </c>
      <c r="M234" s="186">
        <v>0</v>
      </c>
      <c r="N234" s="186">
        <v>0</v>
      </c>
      <c r="O234" s="186">
        <v>0</v>
      </c>
      <c r="P234" s="186">
        <v>0</v>
      </c>
      <c r="Q234" s="186">
        <v>0</v>
      </c>
      <c r="R234" s="209">
        <v>8098</v>
      </c>
      <c r="S234" s="207">
        <v>0.5</v>
      </c>
      <c r="T234" s="186">
        <f t="shared" si="49"/>
        <v>1.5</v>
      </c>
      <c r="U234" s="40"/>
      <c r="V234" s="197">
        <v>417</v>
      </c>
      <c r="W234" s="197">
        <v>0</v>
      </c>
      <c r="X234" s="45">
        <f>((V234-W234)/100)*0.5+(W234/200)*0.5</f>
        <v>2.085</v>
      </c>
      <c r="Y234" s="197">
        <v>85</v>
      </c>
      <c r="Z234" s="45">
        <f t="shared" si="50"/>
        <v>0.12142857142857143</v>
      </c>
      <c r="AA234" s="197">
        <v>0</v>
      </c>
      <c r="AB234" s="197">
        <v>0</v>
      </c>
      <c r="AC234" s="197">
        <v>0</v>
      </c>
      <c r="AD234" s="45">
        <f t="shared" si="51"/>
        <v>0</v>
      </c>
      <c r="AE234" s="197">
        <v>0</v>
      </c>
      <c r="AF234" s="45">
        <f t="shared" si="58"/>
        <v>0</v>
      </c>
      <c r="AG234" s="199">
        <v>83.4</v>
      </c>
      <c r="AH234" s="45">
        <f t="shared" si="53"/>
        <v>0.75</v>
      </c>
      <c r="AI234" s="186">
        <f t="shared" si="54"/>
        <v>2.9564285714285714</v>
      </c>
      <c r="AJ234" s="200">
        <f t="shared" si="55"/>
        <v>2.5906864807756862</v>
      </c>
      <c r="AK234" s="174">
        <f t="shared" si="56"/>
        <v>4.0906864807756858</v>
      </c>
      <c r="AL234" s="174">
        <f t="shared" si="57"/>
        <v>4</v>
      </c>
      <c r="AM234" s="174">
        <v>4</v>
      </c>
      <c r="AN234" s="239">
        <f>AM234-AL234</f>
        <v>0</v>
      </c>
    </row>
    <row r="235" spans="1:40" ht="18" customHeight="1" x14ac:dyDescent="0.25">
      <c r="A235" s="10" t="s">
        <v>300</v>
      </c>
      <c r="B235" s="11" t="s">
        <v>33</v>
      </c>
      <c r="C235" s="12" t="s">
        <v>49</v>
      </c>
      <c r="D235" s="12" t="s">
        <v>9</v>
      </c>
      <c r="E235" s="12" t="s">
        <v>10</v>
      </c>
      <c r="F235" s="13"/>
      <c r="G235" s="191" t="s">
        <v>35</v>
      </c>
      <c r="H235" s="195"/>
      <c r="I235" s="125" t="s">
        <v>301</v>
      </c>
      <c r="J235" s="125" t="s">
        <v>124</v>
      </c>
      <c r="K235" s="186">
        <v>1</v>
      </c>
      <c r="L235" s="186">
        <v>0</v>
      </c>
      <c r="M235" s="186">
        <v>0</v>
      </c>
      <c r="N235" s="186">
        <v>0</v>
      </c>
      <c r="O235" s="186">
        <v>2</v>
      </c>
      <c r="P235" s="186">
        <v>0</v>
      </c>
      <c r="Q235" s="186">
        <v>0</v>
      </c>
      <c r="R235" s="209">
        <v>19062</v>
      </c>
      <c r="S235" s="207">
        <v>1</v>
      </c>
      <c r="T235" s="186">
        <f t="shared" si="49"/>
        <v>4</v>
      </c>
      <c r="U235" s="40"/>
      <c r="V235" s="197">
        <v>983</v>
      </c>
      <c r="W235" s="197">
        <v>186</v>
      </c>
      <c r="X235" s="45">
        <f>((V235-W235)/150)*0.5+(W235/200)*0.5</f>
        <v>3.1216666666666666</v>
      </c>
      <c r="Y235" s="197">
        <v>408</v>
      </c>
      <c r="Z235" s="45">
        <f t="shared" si="50"/>
        <v>0.58285714285714285</v>
      </c>
      <c r="AA235" s="197">
        <v>114</v>
      </c>
      <c r="AB235" s="197">
        <v>52</v>
      </c>
      <c r="AC235" s="197">
        <v>0</v>
      </c>
      <c r="AD235" s="45">
        <f t="shared" si="51"/>
        <v>2.7666666666666666</v>
      </c>
      <c r="AE235" s="197">
        <v>0</v>
      </c>
      <c r="AF235" s="45">
        <f t="shared" si="58"/>
        <v>0</v>
      </c>
      <c r="AG235" s="199">
        <v>104.3</v>
      </c>
      <c r="AH235" s="45">
        <f t="shared" si="53"/>
        <v>0.5</v>
      </c>
      <c r="AI235" s="186">
        <f t="shared" si="54"/>
        <v>6.9711904761904755</v>
      </c>
      <c r="AJ235" s="200">
        <f t="shared" si="55"/>
        <v>6.1087790505461301</v>
      </c>
      <c r="AK235" s="174">
        <f t="shared" si="56"/>
        <v>10.108779050546129</v>
      </c>
      <c r="AL235" s="174">
        <f t="shared" si="57"/>
        <v>10</v>
      </c>
      <c r="AM235" s="174">
        <v>8.5</v>
      </c>
      <c r="AN235" s="239">
        <f>AM235-AL235</f>
        <v>-1.5</v>
      </c>
    </row>
    <row r="236" spans="1:40" ht="18" customHeight="1" x14ac:dyDescent="0.25">
      <c r="A236" s="10" t="s">
        <v>342</v>
      </c>
      <c r="B236" s="11" t="s">
        <v>33</v>
      </c>
      <c r="C236" s="12" t="s">
        <v>109</v>
      </c>
      <c r="D236" s="12" t="s">
        <v>9</v>
      </c>
      <c r="E236" s="12" t="s">
        <v>10</v>
      </c>
      <c r="F236" s="13"/>
      <c r="G236" s="191" t="s">
        <v>11</v>
      </c>
      <c r="H236" s="195"/>
      <c r="I236" s="125" t="s">
        <v>343</v>
      </c>
      <c r="J236" s="125" t="s">
        <v>124</v>
      </c>
      <c r="K236" s="186">
        <v>1</v>
      </c>
      <c r="L236" s="186">
        <v>0</v>
      </c>
      <c r="M236" s="186">
        <v>0</v>
      </c>
      <c r="N236" s="186">
        <v>0</v>
      </c>
      <c r="O236" s="186">
        <v>0</v>
      </c>
      <c r="P236" s="186">
        <v>0</v>
      </c>
      <c r="Q236" s="186">
        <v>0</v>
      </c>
      <c r="R236" s="209">
        <v>3900</v>
      </c>
      <c r="S236" s="207">
        <v>0.5</v>
      </c>
      <c r="T236" s="186">
        <f t="shared" si="49"/>
        <v>1.5</v>
      </c>
      <c r="U236" s="40"/>
      <c r="V236" s="197">
        <v>76</v>
      </c>
      <c r="W236" s="197">
        <v>0</v>
      </c>
      <c r="X236" s="45">
        <f>((V236-W236)/150)*0.5+(W236/200)*0.5</f>
        <v>0.25333333333333335</v>
      </c>
      <c r="Y236" s="225">
        <v>0</v>
      </c>
      <c r="Z236" s="45">
        <f t="shared" si="50"/>
        <v>0</v>
      </c>
      <c r="AA236" s="197">
        <v>0</v>
      </c>
      <c r="AB236" s="197">
        <v>0</v>
      </c>
      <c r="AC236" s="197">
        <v>0</v>
      </c>
      <c r="AD236" s="45">
        <f t="shared" si="51"/>
        <v>0</v>
      </c>
      <c r="AE236" s="197">
        <v>0</v>
      </c>
      <c r="AF236" s="45">
        <f t="shared" si="58"/>
        <v>0</v>
      </c>
      <c r="AG236" s="199">
        <v>85.5</v>
      </c>
      <c r="AH236" s="45">
        <f t="shared" si="53"/>
        <v>0.75</v>
      </c>
      <c r="AI236" s="186">
        <f t="shared" si="54"/>
        <v>1.0033333333333334</v>
      </c>
      <c r="AJ236" s="200">
        <f t="shared" si="55"/>
        <v>0.87921018200763001</v>
      </c>
      <c r="AK236" s="174">
        <f t="shared" si="56"/>
        <v>2.3792101820076299</v>
      </c>
      <c r="AL236" s="174">
        <f t="shared" si="57"/>
        <v>2.5</v>
      </c>
      <c r="AM236" s="174">
        <v>5</v>
      </c>
      <c r="AN236" s="239">
        <f>AM236-(AL236+AL237+AL238)</f>
        <v>-1.75</v>
      </c>
    </row>
    <row r="237" spans="1:40" ht="18" customHeight="1" x14ac:dyDescent="0.25">
      <c r="A237" s="10" t="s">
        <v>344</v>
      </c>
      <c r="B237" s="11" t="s">
        <v>33</v>
      </c>
      <c r="C237" s="12" t="s">
        <v>661</v>
      </c>
      <c r="D237" s="12" t="s">
        <v>9</v>
      </c>
      <c r="E237" s="12" t="s">
        <v>10</v>
      </c>
      <c r="F237" s="13"/>
      <c r="G237" s="191" t="s">
        <v>11</v>
      </c>
      <c r="H237" s="195"/>
      <c r="I237" s="125" t="s">
        <v>343</v>
      </c>
      <c r="J237" s="125" t="s">
        <v>124</v>
      </c>
      <c r="K237" s="186">
        <v>0.25</v>
      </c>
      <c r="L237" s="186">
        <v>0</v>
      </c>
      <c r="M237" s="186">
        <v>0</v>
      </c>
      <c r="N237" s="186">
        <v>0</v>
      </c>
      <c r="O237" s="186">
        <v>0</v>
      </c>
      <c r="P237" s="186">
        <v>0</v>
      </c>
      <c r="Q237" s="186">
        <v>0</v>
      </c>
      <c r="R237" s="209">
        <v>250</v>
      </c>
      <c r="S237" s="207">
        <v>0.5</v>
      </c>
      <c r="T237" s="186">
        <f t="shared" si="49"/>
        <v>0.75</v>
      </c>
      <c r="U237" s="40"/>
      <c r="V237" s="197">
        <v>30</v>
      </c>
      <c r="W237" s="197">
        <v>0</v>
      </c>
      <c r="X237" s="45">
        <f>(V237/49*0.5)</f>
        <v>0.30612244897959184</v>
      </c>
      <c r="Y237" s="197">
        <v>10</v>
      </c>
      <c r="Z237" s="45">
        <f t="shared" si="50"/>
        <v>1.4285714285714285E-2</v>
      </c>
      <c r="AA237" s="197">
        <v>0</v>
      </c>
      <c r="AB237" s="197">
        <v>0</v>
      </c>
      <c r="AC237" s="197">
        <v>0</v>
      </c>
      <c r="AD237" s="45">
        <f t="shared" si="51"/>
        <v>0</v>
      </c>
      <c r="AE237" s="197">
        <v>0</v>
      </c>
      <c r="AF237" s="45">
        <f t="shared" si="58"/>
        <v>0</v>
      </c>
      <c r="AG237" s="199"/>
      <c r="AH237" s="45"/>
      <c r="AI237" s="186">
        <f t="shared" si="54"/>
        <v>0.32040816326530613</v>
      </c>
      <c r="AJ237" s="200">
        <f t="shared" si="55"/>
        <v>0.28077021881184738</v>
      </c>
      <c r="AK237" s="174">
        <f t="shared" si="56"/>
        <v>1.0307702188118473</v>
      </c>
      <c r="AL237" s="174">
        <f t="shared" si="57"/>
        <v>1</v>
      </c>
      <c r="AM237" s="174"/>
      <c r="AN237" s="239"/>
    </row>
    <row r="238" spans="1:40" ht="18" customHeight="1" x14ac:dyDescent="0.25">
      <c r="A238" s="10" t="s">
        <v>641</v>
      </c>
      <c r="B238" s="11"/>
      <c r="C238" s="12" t="s">
        <v>630</v>
      </c>
      <c r="D238" s="12" t="s">
        <v>9</v>
      </c>
      <c r="E238" s="12" t="s">
        <v>10</v>
      </c>
      <c r="F238" s="13"/>
      <c r="G238" s="191" t="s">
        <v>11</v>
      </c>
      <c r="H238" s="195"/>
      <c r="I238" s="125" t="s">
        <v>343</v>
      </c>
      <c r="J238" s="125" t="s">
        <v>124</v>
      </c>
      <c r="K238" s="186">
        <v>1</v>
      </c>
      <c r="L238" s="186">
        <v>0</v>
      </c>
      <c r="M238" s="186">
        <v>0</v>
      </c>
      <c r="N238" s="186">
        <v>0</v>
      </c>
      <c r="O238" s="186">
        <v>0</v>
      </c>
      <c r="P238" s="186">
        <v>0</v>
      </c>
      <c r="Q238" s="186">
        <v>0</v>
      </c>
      <c r="R238" s="209">
        <v>0</v>
      </c>
      <c r="S238" s="207">
        <v>0</v>
      </c>
      <c r="T238" s="186">
        <f t="shared" si="49"/>
        <v>1</v>
      </c>
      <c r="U238" s="40"/>
      <c r="V238" s="197">
        <v>326</v>
      </c>
      <c r="W238" s="197">
        <v>0</v>
      </c>
      <c r="X238" s="45">
        <f>((V238-W238)/100)*0.5+(W238/200)*0.5</f>
        <v>1.63</v>
      </c>
      <c r="Y238" s="225">
        <v>160</v>
      </c>
      <c r="Z238" s="45">
        <f t="shared" si="50"/>
        <v>0.22857142857142856</v>
      </c>
      <c r="AA238" s="197">
        <v>0</v>
      </c>
      <c r="AB238" s="197">
        <v>0</v>
      </c>
      <c r="AC238" s="197">
        <v>0</v>
      </c>
      <c r="AD238" s="45">
        <f t="shared" si="51"/>
        <v>0</v>
      </c>
      <c r="AE238" s="197">
        <v>0</v>
      </c>
      <c r="AF238" s="45">
        <f t="shared" si="58"/>
        <v>0</v>
      </c>
      <c r="AG238" s="199">
        <v>71.8</v>
      </c>
      <c r="AH238" s="45">
        <f t="shared" si="53"/>
        <v>0.75</v>
      </c>
      <c r="AI238" s="186">
        <f t="shared" si="54"/>
        <v>2.6085714285714285</v>
      </c>
      <c r="AJ238" s="200">
        <f t="shared" si="55"/>
        <v>2.2858630171038428</v>
      </c>
      <c r="AK238" s="174">
        <f t="shared" si="56"/>
        <v>3.2858630171038428</v>
      </c>
      <c r="AL238" s="174">
        <f t="shared" si="57"/>
        <v>3.25</v>
      </c>
      <c r="AM238" s="174"/>
      <c r="AN238" s="239"/>
    </row>
    <row r="239" spans="1:40" ht="18" customHeight="1" x14ac:dyDescent="0.25">
      <c r="A239" s="5" t="s">
        <v>368</v>
      </c>
      <c r="B239" s="6" t="s">
        <v>8</v>
      </c>
      <c r="C239" s="7" t="s">
        <v>8</v>
      </c>
      <c r="D239" s="7" t="s">
        <v>9</v>
      </c>
      <c r="E239" s="137" t="s">
        <v>29</v>
      </c>
      <c r="F239" s="8"/>
      <c r="G239" s="192" t="s">
        <v>11</v>
      </c>
      <c r="H239" s="194" t="s">
        <v>35</v>
      </c>
      <c r="I239" s="124" t="s">
        <v>369</v>
      </c>
      <c r="J239" s="124" t="s">
        <v>124</v>
      </c>
      <c r="K239" s="185">
        <v>1</v>
      </c>
      <c r="L239" s="9">
        <v>1</v>
      </c>
      <c r="M239" s="185">
        <v>0</v>
      </c>
      <c r="N239" s="9">
        <v>0</v>
      </c>
      <c r="O239" s="9">
        <v>0</v>
      </c>
      <c r="P239" s="185">
        <v>0</v>
      </c>
      <c r="Q239" s="185">
        <v>0.5</v>
      </c>
      <c r="R239" s="210">
        <v>5159</v>
      </c>
      <c r="S239" s="208">
        <v>0.5</v>
      </c>
      <c r="T239" s="185">
        <f t="shared" si="49"/>
        <v>3</v>
      </c>
      <c r="U239" s="40"/>
      <c r="V239" s="156">
        <v>279</v>
      </c>
      <c r="W239" s="157">
        <v>0</v>
      </c>
      <c r="X239" s="45">
        <f>((V239-W239)/100)*0.5+(W239/200)*0.5</f>
        <v>1.395</v>
      </c>
      <c r="Y239" s="156">
        <v>37</v>
      </c>
      <c r="Z239" s="45">
        <f t="shared" si="50"/>
        <v>5.2857142857142859E-2</v>
      </c>
      <c r="AA239" s="157">
        <v>0</v>
      </c>
      <c r="AB239" s="157">
        <v>0</v>
      </c>
      <c r="AC239" s="157">
        <v>0</v>
      </c>
      <c r="AD239" s="45">
        <f t="shared" si="51"/>
        <v>0</v>
      </c>
      <c r="AE239" s="157">
        <v>0</v>
      </c>
      <c r="AF239" s="45">
        <f t="shared" si="58"/>
        <v>0</v>
      </c>
      <c r="AG239" s="160">
        <v>78.7</v>
      </c>
      <c r="AH239" s="45">
        <f t="shared" si="53"/>
        <v>0.75</v>
      </c>
      <c r="AI239" s="185">
        <f t="shared" si="54"/>
        <v>2.197857142857143</v>
      </c>
      <c r="AJ239" s="48">
        <f t="shared" si="55"/>
        <v>1.9259585168752804</v>
      </c>
      <c r="AK239" s="175">
        <f t="shared" si="56"/>
        <v>4.92595851687528</v>
      </c>
      <c r="AL239" s="176">
        <f t="shared" si="57"/>
        <v>5</v>
      </c>
      <c r="AM239" s="176">
        <v>4</v>
      </c>
      <c r="AN239" s="240">
        <f t="shared" ref="AN239:AN253" si="61">AM239-AL239</f>
        <v>-1</v>
      </c>
    </row>
    <row r="240" spans="1:40" ht="18" customHeight="1" x14ac:dyDescent="0.25">
      <c r="A240" s="5" t="s">
        <v>523</v>
      </c>
      <c r="B240" s="6" t="s">
        <v>8</v>
      </c>
      <c r="C240" s="7" t="s">
        <v>8</v>
      </c>
      <c r="D240" s="7" t="s">
        <v>9</v>
      </c>
      <c r="E240" s="137" t="s">
        <v>29</v>
      </c>
      <c r="F240" s="8"/>
      <c r="G240" s="192" t="s">
        <v>11</v>
      </c>
      <c r="H240" s="193"/>
      <c r="I240" s="124" t="s">
        <v>524</v>
      </c>
      <c r="J240" s="124" t="s">
        <v>124</v>
      </c>
      <c r="K240" s="185">
        <v>1</v>
      </c>
      <c r="L240" s="9">
        <v>1</v>
      </c>
      <c r="M240" s="185">
        <v>0</v>
      </c>
      <c r="N240" s="9">
        <v>0</v>
      </c>
      <c r="O240" s="9">
        <v>0</v>
      </c>
      <c r="P240" s="185">
        <v>0</v>
      </c>
      <c r="Q240" s="185">
        <v>0</v>
      </c>
      <c r="R240" s="210">
        <v>7947</v>
      </c>
      <c r="S240" s="208">
        <v>0.5</v>
      </c>
      <c r="T240" s="185">
        <f t="shared" si="49"/>
        <v>2.5</v>
      </c>
      <c r="U240" s="40"/>
      <c r="V240" s="156">
        <v>377</v>
      </c>
      <c r="W240" s="157">
        <v>0</v>
      </c>
      <c r="X240" s="45">
        <f>((V240-W240)/100)*0.5+(W240/200)*0.5</f>
        <v>1.885</v>
      </c>
      <c r="Y240" s="156">
        <f>107</f>
        <v>107</v>
      </c>
      <c r="Z240" s="45">
        <f t="shared" si="50"/>
        <v>0.15285714285714286</v>
      </c>
      <c r="AA240" s="157">
        <v>0</v>
      </c>
      <c r="AB240" s="157">
        <v>0</v>
      </c>
      <c r="AC240" s="157">
        <v>0</v>
      </c>
      <c r="AD240" s="45">
        <f t="shared" si="51"/>
        <v>0</v>
      </c>
      <c r="AE240" s="157">
        <v>61</v>
      </c>
      <c r="AF240" s="45">
        <f t="shared" si="58"/>
        <v>0.5</v>
      </c>
      <c r="AG240" s="160">
        <v>69.3</v>
      </c>
      <c r="AH240" s="45">
        <f t="shared" si="53"/>
        <v>1</v>
      </c>
      <c r="AI240" s="185">
        <f t="shared" si="54"/>
        <v>3.5378571428571428</v>
      </c>
      <c r="AJ240" s="48">
        <f t="shared" si="55"/>
        <v>3.1001860689253378</v>
      </c>
      <c r="AK240" s="175">
        <f t="shared" si="56"/>
        <v>5.6001860689253373</v>
      </c>
      <c r="AL240" s="176">
        <f t="shared" si="57"/>
        <v>5.5</v>
      </c>
      <c r="AM240" s="176">
        <v>4.5</v>
      </c>
      <c r="AN240" s="240">
        <f t="shared" si="61"/>
        <v>-1</v>
      </c>
    </row>
    <row r="241" spans="1:40" ht="18" customHeight="1" x14ac:dyDescent="0.25">
      <c r="A241" s="5" t="s">
        <v>532</v>
      </c>
      <c r="B241" s="6" t="s">
        <v>8</v>
      </c>
      <c r="C241" s="7" t="s">
        <v>8</v>
      </c>
      <c r="D241" s="7" t="s">
        <v>9</v>
      </c>
      <c r="E241" s="14" t="s">
        <v>42</v>
      </c>
      <c r="F241" s="8"/>
      <c r="G241" s="192" t="s">
        <v>11</v>
      </c>
      <c r="H241" s="194" t="s">
        <v>35</v>
      </c>
      <c r="I241" s="124" t="s">
        <v>339</v>
      </c>
      <c r="J241" s="124" t="s">
        <v>124</v>
      </c>
      <c r="K241" s="185">
        <v>1</v>
      </c>
      <c r="L241" s="185">
        <v>0</v>
      </c>
      <c r="M241" s="185">
        <v>1.5</v>
      </c>
      <c r="N241" s="9">
        <v>0</v>
      </c>
      <c r="O241" s="9">
        <v>0</v>
      </c>
      <c r="P241" s="185">
        <v>0.5</v>
      </c>
      <c r="Q241" s="185">
        <v>0</v>
      </c>
      <c r="R241" s="210">
        <v>4913</v>
      </c>
      <c r="S241" s="208">
        <v>0.5</v>
      </c>
      <c r="T241" s="185">
        <f t="shared" si="49"/>
        <v>3.5</v>
      </c>
      <c r="U241" s="40"/>
      <c r="V241" s="156">
        <v>328</v>
      </c>
      <c r="W241" s="157">
        <v>0</v>
      </c>
      <c r="X241" s="45">
        <f>((V241-W241)/100)*0.5+(W241/200)*0.5</f>
        <v>1.64</v>
      </c>
      <c r="Y241" s="156">
        <f>28</f>
        <v>28</v>
      </c>
      <c r="Z241" s="45">
        <f t="shared" si="50"/>
        <v>0.04</v>
      </c>
      <c r="AA241" s="157">
        <v>0</v>
      </c>
      <c r="AB241" s="157">
        <v>0</v>
      </c>
      <c r="AC241" s="157">
        <v>0</v>
      </c>
      <c r="AD241" s="45">
        <f t="shared" si="51"/>
        <v>0</v>
      </c>
      <c r="AE241" s="157">
        <v>0</v>
      </c>
      <c r="AF241" s="45">
        <f t="shared" si="58"/>
        <v>0</v>
      </c>
      <c r="AG241" s="160">
        <v>61.3</v>
      </c>
      <c r="AH241" s="45">
        <f t="shared" si="53"/>
        <v>1</v>
      </c>
      <c r="AI241" s="185">
        <f t="shared" si="54"/>
        <v>2.6799999999999997</v>
      </c>
      <c r="AJ241" s="48">
        <f t="shared" si="55"/>
        <v>2.3484551041001143</v>
      </c>
      <c r="AK241" s="175">
        <f t="shared" si="56"/>
        <v>5.8484551041001147</v>
      </c>
      <c r="AL241" s="176">
        <f t="shared" si="57"/>
        <v>5.75</v>
      </c>
      <c r="AM241" s="176">
        <v>5</v>
      </c>
      <c r="AN241" s="240">
        <f t="shared" si="61"/>
        <v>-0.75</v>
      </c>
    </row>
    <row r="242" spans="1:40" ht="18" customHeight="1" x14ac:dyDescent="0.25">
      <c r="A242" s="10" t="s">
        <v>550</v>
      </c>
      <c r="B242" s="11" t="s">
        <v>8</v>
      </c>
      <c r="C242" s="12" t="s">
        <v>8</v>
      </c>
      <c r="D242" s="12" t="s">
        <v>9</v>
      </c>
      <c r="E242" s="12" t="s">
        <v>10</v>
      </c>
      <c r="F242" s="13"/>
      <c r="G242" s="191" t="s">
        <v>11</v>
      </c>
      <c r="H242" s="195"/>
      <c r="I242" s="125" t="s">
        <v>549</v>
      </c>
      <c r="J242" s="125" t="s">
        <v>124</v>
      </c>
      <c r="K242" s="186">
        <v>1</v>
      </c>
      <c r="L242" s="186">
        <v>0</v>
      </c>
      <c r="M242" s="186">
        <v>0</v>
      </c>
      <c r="N242" s="186">
        <v>0</v>
      </c>
      <c r="O242" s="186">
        <v>0</v>
      </c>
      <c r="P242" s="186">
        <v>0</v>
      </c>
      <c r="Q242" s="186">
        <v>0</v>
      </c>
      <c r="R242" s="209">
        <v>8977</v>
      </c>
      <c r="S242" s="207">
        <v>0.5</v>
      </c>
      <c r="T242" s="186">
        <f t="shared" si="49"/>
        <v>1.5</v>
      </c>
      <c r="U242" s="40"/>
      <c r="V242" s="197">
        <v>491</v>
      </c>
      <c r="W242" s="197">
        <v>0</v>
      </c>
      <c r="X242" s="45">
        <f>((V242-W242)/100)*0.5+(W242/200)*0.5</f>
        <v>2.4550000000000001</v>
      </c>
      <c r="Y242" s="197">
        <f>158</f>
        <v>158</v>
      </c>
      <c r="Z242" s="45">
        <f t="shared" si="50"/>
        <v>0.2257142857142857</v>
      </c>
      <c r="AA242" s="197">
        <v>0</v>
      </c>
      <c r="AB242" s="197">
        <v>0</v>
      </c>
      <c r="AC242" s="197">
        <v>0</v>
      </c>
      <c r="AD242" s="45">
        <f t="shared" si="51"/>
        <v>0</v>
      </c>
      <c r="AE242" s="197">
        <v>0</v>
      </c>
      <c r="AF242" s="45">
        <f t="shared" si="58"/>
        <v>0</v>
      </c>
      <c r="AG242" s="199">
        <v>95</v>
      </c>
      <c r="AH242" s="45">
        <f t="shared" si="53"/>
        <v>0.5</v>
      </c>
      <c r="AI242" s="186">
        <f t="shared" si="54"/>
        <v>3.1807142857142856</v>
      </c>
      <c r="AJ242" s="200">
        <f t="shared" si="55"/>
        <v>2.7872256339439794</v>
      </c>
      <c r="AK242" s="174">
        <f t="shared" si="56"/>
        <v>4.2872256339439794</v>
      </c>
      <c r="AL242" s="174">
        <f t="shared" si="57"/>
        <v>4.25</v>
      </c>
      <c r="AM242" s="174">
        <v>4</v>
      </c>
      <c r="AN242" s="239">
        <f t="shared" si="61"/>
        <v>-0.25</v>
      </c>
    </row>
    <row r="243" spans="1:40" ht="18" customHeight="1" x14ac:dyDescent="0.25">
      <c r="A243" s="10" t="s">
        <v>548</v>
      </c>
      <c r="B243" s="11" t="s">
        <v>33</v>
      </c>
      <c r="C243" s="12" t="s">
        <v>49</v>
      </c>
      <c r="D243" s="12" t="s">
        <v>9</v>
      </c>
      <c r="E243" s="12" t="s">
        <v>10</v>
      </c>
      <c r="F243" s="13"/>
      <c r="G243" s="191" t="s">
        <v>35</v>
      </c>
      <c r="H243" s="195"/>
      <c r="I243" s="125" t="s">
        <v>549</v>
      </c>
      <c r="J243" s="125" t="s">
        <v>124</v>
      </c>
      <c r="K243" s="186">
        <v>1</v>
      </c>
      <c r="L243" s="186">
        <v>0</v>
      </c>
      <c r="M243" s="186">
        <v>0</v>
      </c>
      <c r="N243" s="186">
        <v>0</v>
      </c>
      <c r="O243" s="186">
        <v>2</v>
      </c>
      <c r="P243" s="186">
        <v>0</v>
      </c>
      <c r="Q243" s="186">
        <v>0</v>
      </c>
      <c r="R243" s="209">
        <v>16858</v>
      </c>
      <c r="S243" s="207">
        <v>1</v>
      </c>
      <c r="T243" s="186">
        <f t="shared" si="49"/>
        <v>4</v>
      </c>
      <c r="U243" s="40"/>
      <c r="V243" s="197">
        <v>954</v>
      </c>
      <c r="W243" s="197">
        <v>189</v>
      </c>
      <c r="X243" s="45">
        <f>((V243-W243)/150)*0.5+(W243/200)*0.5</f>
        <v>3.0225</v>
      </c>
      <c r="Y243" s="197">
        <v>564</v>
      </c>
      <c r="Z243" s="45">
        <f t="shared" si="50"/>
        <v>0.80571428571428572</v>
      </c>
      <c r="AA243" s="197">
        <v>30</v>
      </c>
      <c r="AB243" s="197">
        <v>33</v>
      </c>
      <c r="AC243" s="197">
        <v>33</v>
      </c>
      <c r="AD243" s="45">
        <f t="shared" si="51"/>
        <v>1.3250000000000002</v>
      </c>
      <c r="AE243" s="197">
        <v>0</v>
      </c>
      <c r="AF243" s="45">
        <f t="shared" si="58"/>
        <v>0</v>
      </c>
      <c r="AG243" s="199">
        <v>100.2</v>
      </c>
      <c r="AH243" s="45">
        <f t="shared" si="53"/>
        <v>0.5</v>
      </c>
      <c r="AI243" s="186">
        <f t="shared" si="54"/>
        <v>5.6532142857142862</v>
      </c>
      <c r="AJ243" s="200">
        <f t="shared" si="55"/>
        <v>4.9538507253199251</v>
      </c>
      <c r="AK243" s="174">
        <f t="shared" si="56"/>
        <v>8.9538507253199242</v>
      </c>
      <c r="AL243" s="174">
        <f t="shared" si="57"/>
        <v>9</v>
      </c>
      <c r="AM243" s="174">
        <v>9.5</v>
      </c>
      <c r="AN243" s="239">
        <f t="shared" si="61"/>
        <v>0.5</v>
      </c>
    </row>
    <row r="244" spans="1:40" ht="18" customHeight="1" x14ac:dyDescent="0.25">
      <c r="A244" s="5" t="s">
        <v>154</v>
      </c>
      <c r="B244" s="6" t="s">
        <v>8</v>
      </c>
      <c r="C244" s="7" t="s">
        <v>8</v>
      </c>
      <c r="D244" s="7" t="s">
        <v>9</v>
      </c>
      <c r="E244" s="7" t="s">
        <v>10</v>
      </c>
      <c r="F244" s="8"/>
      <c r="G244" s="192" t="s">
        <v>11</v>
      </c>
      <c r="H244" s="193"/>
      <c r="I244" s="124" t="s">
        <v>155</v>
      </c>
      <c r="J244" s="124" t="s">
        <v>156</v>
      </c>
      <c r="K244" s="185">
        <v>1</v>
      </c>
      <c r="L244" s="185">
        <v>0</v>
      </c>
      <c r="M244" s="185">
        <v>0</v>
      </c>
      <c r="N244" s="9">
        <v>0</v>
      </c>
      <c r="O244" s="9">
        <v>0</v>
      </c>
      <c r="P244" s="185">
        <v>0</v>
      </c>
      <c r="Q244" s="185">
        <v>0</v>
      </c>
      <c r="R244" s="210">
        <v>6547</v>
      </c>
      <c r="S244" s="208">
        <v>0.5</v>
      </c>
      <c r="T244" s="185">
        <f t="shared" si="49"/>
        <v>1.5</v>
      </c>
      <c r="U244" s="40"/>
      <c r="V244" s="156">
        <v>346</v>
      </c>
      <c r="W244" s="157">
        <v>0</v>
      </c>
      <c r="X244" s="45">
        <f>((V244-W244)/100)*0.5+(W244/200)*0.5</f>
        <v>1.73</v>
      </c>
      <c r="Y244" s="156">
        <v>327</v>
      </c>
      <c r="Z244" s="45">
        <f t="shared" si="50"/>
        <v>0.46714285714285714</v>
      </c>
      <c r="AA244" s="157">
        <v>0</v>
      </c>
      <c r="AB244" s="157">
        <v>0</v>
      </c>
      <c r="AC244" s="157">
        <v>0</v>
      </c>
      <c r="AD244" s="45">
        <f t="shared" si="51"/>
        <v>0</v>
      </c>
      <c r="AE244" s="157">
        <v>0</v>
      </c>
      <c r="AF244" s="45">
        <f t="shared" si="58"/>
        <v>0</v>
      </c>
      <c r="AG244" s="160">
        <v>94.1</v>
      </c>
      <c r="AH244" s="45">
        <f t="shared" si="53"/>
        <v>0.5</v>
      </c>
      <c r="AI244" s="185">
        <f t="shared" si="54"/>
        <v>2.6971428571428571</v>
      </c>
      <c r="AJ244" s="48">
        <f t="shared" si="55"/>
        <v>2.3634772049792199</v>
      </c>
      <c r="AK244" s="175">
        <f t="shared" si="56"/>
        <v>3.8634772049792199</v>
      </c>
      <c r="AL244" s="176">
        <f t="shared" si="57"/>
        <v>3.75</v>
      </c>
      <c r="AM244" s="176">
        <v>3.5</v>
      </c>
      <c r="AN244" s="240">
        <f t="shared" si="61"/>
        <v>-0.25</v>
      </c>
    </row>
    <row r="245" spans="1:40" ht="18" customHeight="1" x14ac:dyDescent="0.25">
      <c r="A245" s="5" t="s">
        <v>23</v>
      </c>
      <c r="B245" s="6" t="s">
        <v>8</v>
      </c>
      <c r="C245" s="7" t="s">
        <v>8</v>
      </c>
      <c r="D245" s="7" t="s">
        <v>9</v>
      </c>
      <c r="E245" s="7" t="s">
        <v>10</v>
      </c>
      <c r="F245" s="8"/>
      <c r="G245" s="192" t="s">
        <v>11</v>
      </c>
      <c r="H245" s="193"/>
      <c r="I245" s="124" t="s">
        <v>24</v>
      </c>
      <c r="J245" s="124" t="s">
        <v>25</v>
      </c>
      <c r="K245" s="185">
        <v>1</v>
      </c>
      <c r="L245" s="185">
        <v>0</v>
      </c>
      <c r="M245" s="185">
        <v>0</v>
      </c>
      <c r="N245" s="9">
        <v>0</v>
      </c>
      <c r="O245" s="9">
        <v>0</v>
      </c>
      <c r="P245" s="185">
        <v>0</v>
      </c>
      <c r="Q245" s="185">
        <v>0</v>
      </c>
      <c r="R245" s="210">
        <v>5873</v>
      </c>
      <c r="S245" s="208">
        <v>0.5</v>
      </c>
      <c r="T245" s="185">
        <f t="shared" si="49"/>
        <v>1.5</v>
      </c>
      <c r="U245" s="40"/>
      <c r="V245" s="159">
        <v>420</v>
      </c>
      <c r="W245" s="157">
        <v>0</v>
      </c>
      <c r="X245" s="45">
        <f>((V245-W245)/100)*0.5+(W245/200)*0.5</f>
        <v>2.1</v>
      </c>
      <c r="Y245" s="159">
        <v>360</v>
      </c>
      <c r="Z245" s="45">
        <f t="shared" si="50"/>
        <v>0.51428571428571423</v>
      </c>
      <c r="AA245" s="157">
        <v>0</v>
      </c>
      <c r="AB245" s="157">
        <v>0</v>
      </c>
      <c r="AC245" s="157">
        <v>0</v>
      </c>
      <c r="AD245" s="45">
        <f t="shared" si="51"/>
        <v>0</v>
      </c>
      <c r="AE245" s="157">
        <v>0</v>
      </c>
      <c r="AF245" s="45">
        <f t="shared" si="58"/>
        <v>0</v>
      </c>
      <c r="AG245" s="160">
        <v>116.2</v>
      </c>
      <c r="AH245" s="45">
        <f t="shared" si="53"/>
        <v>0</v>
      </c>
      <c r="AI245" s="185">
        <f t="shared" si="54"/>
        <v>2.6142857142857143</v>
      </c>
      <c r="AJ245" s="48">
        <f t="shared" si="55"/>
        <v>2.2908703840635445</v>
      </c>
      <c r="AK245" s="175">
        <f t="shared" si="56"/>
        <v>3.7908703840635445</v>
      </c>
      <c r="AL245" s="176">
        <f t="shared" si="57"/>
        <v>3.75</v>
      </c>
      <c r="AM245" s="176">
        <v>4.5</v>
      </c>
      <c r="AN245" s="240">
        <f t="shared" si="61"/>
        <v>0.75</v>
      </c>
    </row>
    <row r="246" spans="1:40" ht="18" customHeight="1" x14ac:dyDescent="0.25">
      <c r="A246" s="5" t="s">
        <v>39</v>
      </c>
      <c r="B246" s="6" t="s">
        <v>33</v>
      </c>
      <c r="C246" s="7" t="s">
        <v>34</v>
      </c>
      <c r="D246" s="7" t="s">
        <v>9</v>
      </c>
      <c r="E246" s="7" t="s">
        <v>10</v>
      </c>
      <c r="F246" s="19" t="s">
        <v>35</v>
      </c>
      <c r="G246" s="192" t="s">
        <v>35</v>
      </c>
      <c r="H246" s="193"/>
      <c r="I246" s="124" t="s">
        <v>40</v>
      </c>
      <c r="J246" s="124" t="s">
        <v>25</v>
      </c>
      <c r="K246" s="185">
        <v>1</v>
      </c>
      <c r="L246" s="185">
        <v>0</v>
      </c>
      <c r="M246" s="185">
        <v>0</v>
      </c>
      <c r="N246" s="9">
        <v>0.25</v>
      </c>
      <c r="O246" s="9">
        <v>2</v>
      </c>
      <c r="P246" s="185">
        <v>0</v>
      </c>
      <c r="Q246" s="185">
        <v>0</v>
      </c>
      <c r="R246" s="210">
        <v>30113</v>
      </c>
      <c r="S246" s="9">
        <v>2</v>
      </c>
      <c r="T246" s="185">
        <f t="shared" si="49"/>
        <v>5.25</v>
      </c>
      <c r="U246" s="40"/>
      <c r="V246" s="156">
        <v>634</v>
      </c>
      <c r="W246" s="157">
        <v>0</v>
      </c>
      <c r="X246" s="45">
        <f>((V246-W246)/100)*0.5+(W246/200)*0.5</f>
        <v>3.17</v>
      </c>
      <c r="Y246" s="156">
        <v>409</v>
      </c>
      <c r="Z246" s="45">
        <f t="shared" si="50"/>
        <v>0.5842857142857143</v>
      </c>
      <c r="AA246" s="157">
        <v>44</v>
      </c>
      <c r="AB246" s="157">
        <v>56</v>
      </c>
      <c r="AC246" s="157">
        <v>4</v>
      </c>
      <c r="AD246" s="45">
        <f t="shared" si="51"/>
        <v>1.7000000000000002</v>
      </c>
      <c r="AE246" s="157">
        <v>0</v>
      </c>
      <c r="AF246" s="45">
        <f t="shared" si="58"/>
        <v>0</v>
      </c>
      <c r="AG246" s="160">
        <v>85.9</v>
      </c>
      <c r="AH246" s="45">
        <f t="shared" si="53"/>
        <v>0.75</v>
      </c>
      <c r="AI246" s="185">
        <f t="shared" si="54"/>
        <v>6.2042857142857146</v>
      </c>
      <c r="AJ246" s="48">
        <f t="shared" si="55"/>
        <v>5.436748676496161</v>
      </c>
      <c r="AK246" s="175">
        <f t="shared" si="56"/>
        <v>10.686748676496162</v>
      </c>
      <c r="AL246" s="176">
        <f t="shared" si="57"/>
        <v>10.75</v>
      </c>
      <c r="AM246" s="176">
        <v>11.5</v>
      </c>
      <c r="AN246" s="240">
        <f t="shared" si="61"/>
        <v>0.75</v>
      </c>
    </row>
    <row r="247" spans="1:40" ht="18" customHeight="1" x14ac:dyDescent="0.25">
      <c r="A247" s="5" t="s">
        <v>163</v>
      </c>
      <c r="B247" s="6" t="s">
        <v>8</v>
      </c>
      <c r="C247" s="7" t="s">
        <v>8</v>
      </c>
      <c r="D247" s="7" t="s">
        <v>9</v>
      </c>
      <c r="E247" s="7" t="s">
        <v>10</v>
      </c>
      <c r="F247" s="8"/>
      <c r="G247" s="192" t="s">
        <v>11</v>
      </c>
      <c r="H247" s="193"/>
      <c r="I247" s="124" t="s">
        <v>164</v>
      </c>
      <c r="J247" s="124" t="s">
        <v>25</v>
      </c>
      <c r="K247" s="185">
        <v>1</v>
      </c>
      <c r="L247" s="185">
        <v>0</v>
      </c>
      <c r="M247" s="185">
        <v>0</v>
      </c>
      <c r="N247" s="9">
        <v>0</v>
      </c>
      <c r="O247" s="9">
        <v>0</v>
      </c>
      <c r="P247" s="185">
        <v>0</v>
      </c>
      <c r="Q247" s="185">
        <v>0</v>
      </c>
      <c r="R247" s="210">
        <v>7814</v>
      </c>
      <c r="S247" s="208">
        <v>0.5</v>
      </c>
      <c r="T247" s="185">
        <f t="shared" si="49"/>
        <v>1.5</v>
      </c>
      <c r="U247" s="40"/>
      <c r="V247" s="156">
        <v>466</v>
      </c>
      <c r="W247" s="157">
        <v>0</v>
      </c>
      <c r="X247" s="45">
        <f>((V247-W247)/100)*0.5+(W247/200)*0.5</f>
        <v>2.33</v>
      </c>
      <c r="Y247" s="156">
        <v>442</v>
      </c>
      <c r="Z247" s="45">
        <f t="shared" si="50"/>
        <v>0.63142857142857145</v>
      </c>
      <c r="AA247" s="157">
        <v>0</v>
      </c>
      <c r="AB247" s="157">
        <v>0</v>
      </c>
      <c r="AC247" s="157">
        <v>0</v>
      </c>
      <c r="AD247" s="45">
        <f t="shared" si="51"/>
        <v>0</v>
      </c>
      <c r="AE247" s="157">
        <v>51</v>
      </c>
      <c r="AF247" s="45">
        <f t="shared" si="58"/>
        <v>0.5</v>
      </c>
      <c r="AG247" s="160">
        <v>113.6</v>
      </c>
      <c r="AH247" s="45">
        <f t="shared" si="53"/>
        <v>0</v>
      </c>
      <c r="AI247" s="185">
        <f t="shared" si="54"/>
        <v>3.4614285714285717</v>
      </c>
      <c r="AJ247" s="48">
        <f t="shared" si="55"/>
        <v>3.0332125358393274</v>
      </c>
      <c r="AK247" s="175">
        <f t="shared" si="56"/>
        <v>4.5332125358393274</v>
      </c>
      <c r="AL247" s="176">
        <f t="shared" si="57"/>
        <v>4.5</v>
      </c>
      <c r="AM247" s="176">
        <v>5</v>
      </c>
      <c r="AN247" s="240">
        <f t="shared" si="61"/>
        <v>0.5</v>
      </c>
    </row>
    <row r="248" spans="1:40" ht="18" customHeight="1" x14ac:dyDescent="0.25">
      <c r="A248" s="5" t="s">
        <v>309</v>
      </c>
      <c r="B248" s="6" t="s">
        <v>33</v>
      </c>
      <c r="C248" s="7" t="s">
        <v>49</v>
      </c>
      <c r="D248" s="7" t="s">
        <v>9</v>
      </c>
      <c r="E248" s="7" t="s">
        <v>10</v>
      </c>
      <c r="F248" s="8"/>
      <c r="G248" s="192" t="s">
        <v>11</v>
      </c>
      <c r="H248" s="193"/>
      <c r="I248" s="124" t="s">
        <v>310</v>
      </c>
      <c r="J248" s="124" t="s">
        <v>25</v>
      </c>
      <c r="K248" s="185">
        <v>1</v>
      </c>
      <c r="L248" s="185">
        <v>0</v>
      </c>
      <c r="M248" s="185">
        <v>0</v>
      </c>
      <c r="N248" s="9">
        <v>0</v>
      </c>
      <c r="O248" s="9">
        <v>0</v>
      </c>
      <c r="P248" s="185">
        <v>0</v>
      </c>
      <c r="Q248" s="185">
        <v>0</v>
      </c>
      <c r="R248" s="210">
        <v>7381</v>
      </c>
      <c r="S248" s="208">
        <v>0.5</v>
      </c>
      <c r="T248" s="185">
        <f t="shared" si="49"/>
        <v>1.5</v>
      </c>
      <c r="U248" s="40"/>
      <c r="V248" s="156">
        <v>881</v>
      </c>
      <c r="W248" s="157">
        <v>55</v>
      </c>
      <c r="X248" s="45">
        <f>((V248-W248)/150)*0.5+(W248/200)*0.5</f>
        <v>2.8908333333333336</v>
      </c>
      <c r="Y248" s="156">
        <v>736</v>
      </c>
      <c r="Z248" s="45">
        <f t="shared" si="50"/>
        <v>1.0514285714285714</v>
      </c>
      <c r="AA248" s="157">
        <v>0</v>
      </c>
      <c r="AB248" s="157">
        <v>0</v>
      </c>
      <c r="AC248" s="157">
        <v>0</v>
      </c>
      <c r="AD248" s="45">
        <f t="shared" si="51"/>
        <v>0</v>
      </c>
      <c r="AE248" s="157">
        <v>0</v>
      </c>
      <c r="AF248" s="45">
        <f t="shared" si="58"/>
        <v>0</v>
      </c>
      <c r="AG248" s="160">
        <v>117.5</v>
      </c>
      <c r="AH248" s="45">
        <f t="shared" si="53"/>
        <v>0</v>
      </c>
      <c r="AI248" s="185">
        <f t="shared" si="54"/>
        <v>3.9422619047619047</v>
      </c>
      <c r="AJ248" s="48">
        <f t="shared" si="55"/>
        <v>3.4545616014692295</v>
      </c>
      <c r="AK248" s="175">
        <f t="shared" si="56"/>
        <v>4.95456160146923</v>
      </c>
      <c r="AL248" s="176">
        <f t="shared" si="57"/>
        <v>5</v>
      </c>
      <c r="AM248" s="176">
        <v>7</v>
      </c>
      <c r="AN248" s="240">
        <f t="shared" si="61"/>
        <v>2</v>
      </c>
    </row>
    <row r="249" spans="1:40" ht="18" customHeight="1" x14ac:dyDescent="0.25">
      <c r="A249" s="5" t="s">
        <v>256</v>
      </c>
      <c r="B249" s="6" t="s">
        <v>8</v>
      </c>
      <c r="C249" s="7" t="s">
        <v>8</v>
      </c>
      <c r="D249" s="7" t="s">
        <v>9</v>
      </c>
      <c r="E249" s="7" t="s">
        <v>10</v>
      </c>
      <c r="F249" s="8"/>
      <c r="G249" s="192" t="s">
        <v>11</v>
      </c>
      <c r="H249" s="193"/>
      <c r="I249" s="124" t="s">
        <v>257</v>
      </c>
      <c r="J249" s="124" t="s">
        <v>258</v>
      </c>
      <c r="K249" s="185">
        <v>1</v>
      </c>
      <c r="L249" s="185">
        <v>0</v>
      </c>
      <c r="M249" s="185">
        <v>0</v>
      </c>
      <c r="N249" s="9">
        <v>0</v>
      </c>
      <c r="O249" s="9">
        <v>0</v>
      </c>
      <c r="P249" s="185">
        <v>0</v>
      </c>
      <c r="Q249" s="185">
        <v>0</v>
      </c>
      <c r="R249" s="210">
        <v>7559</v>
      </c>
      <c r="S249" s="208">
        <v>0.5</v>
      </c>
      <c r="T249" s="185">
        <f t="shared" si="49"/>
        <v>1.5</v>
      </c>
      <c r="U249" s="40"/>
      <c r="V249" s="156">
        <v>439</v>
      </c>
      <c r="W249" s="157">
        <v>0</v>
      </c>
      <c r="X249" s="45">
        <f>((V249-W249)/100)*0.5+(W249/200)*0.5</f>
        <v>2.1949999999999998</v>
      </c>
      <c r="Y249" s="156">
        <v>340</v>
      </c>
      <c r="Z249" s="45">
        <f t="shared" si="50"/>
        <v>0.48571428571428571</v>
      </c>
      <c r="AA249" s="157">
        <v>0</v>
      </c>
      <c r="AB249" s="157">
        <v>0</v>
      </c>
      <c r="AC249" s="157">
        <v>0</v>
      </c>
      <c r="AD249" s="45">
        <f t="shared" si="51"/>
        <v>0</v>
      </c>
      <c r="AE249" s="157">
        <v>0</v>
      </c>
      <c r="AF249" s="45">
        <f t="shared" si="58"/>
        <v>0</v>
      </c>
      <c r="AG249" s="160">
        <v>88.2</v>
      </c>
      <c r="AH249" s="45">
        <f t="shared" si="53"/>
        <v>0.75</v>
      </c>
      <c r="AI249" s="185">
        <f t="shared" si="54"/>
        <v>3.4307142857142856</v>
      </c>
      <c r="AJ249" s="48">
        <f t="shared" si="55"/>
        <v>3.0062979384309299</v>
      </c>
      <c r="AK249" s="175">
        <f t="shared" si="56"/>
        <v>4.5062979384309294</v>
      </c>
      <c r="AL249" s="176">
        <f t="shared" si="57"/>
        <v>4.5</v>
      </c>
      <c r="AM249" s="176">
        <v>4</v>
      </c>
      <c r="AN249" s="240">
        <f t="shared" si="61"/>
        <v>-0.5</v>
      </c>
    </row>
    <row r="250" spans="1:40" ht="18" customHeight="1" x14ac:dyDescent="0.25">
      <c r="A250" s="5" t="s">
        <v>82</v>
      </c>
      <c r="B250" s="6" t="s">
        <v>33</v>
      </c>
      <c r="C250" s="7" t="s">
        <v>34</v>
      </c>
      <c r="D250" s="7" t="s">
        <v>9</v>
      </c>
      <c r="E250" s="7" t="s">
        <v>10</v>
      </c>
      <c r="F250" s="8"/>
      <c r="G250" s="192" t="s">
        <v>35</v>
      </c>
      <c r="H250" s="193"/>
      <c r="I250" s="124" t="s">
        <v>83</v>
      </c>
      <c r="J250" s="124" t="s">
        <v>84</v>
      </c>
      <c r="K250" s="185">
        <v>1</v>
      </c>
      <c r="L250" s="185">
        <v>0</v>
      </c>
      <c r="M250" s="185">
        <v>0</v>
      </c>
      <c r="N250" s="9">
        <v>0</v>
      </c>
      <c r="O250" s="9">
        <v>2</v>
      </c>
      <c r="P250" s="185">
        <v>0</v>
      </c>
      <c r="Q250" s="185">
        <v>0</v>
      </c>
      <c r="R250" s="210">
        <v>12358</v>
      </c>
      <c r="S250" s="208">
        <v>1</v>
      </c>
      <c r="T250" s="185">
        <f t="shared" si="49"/>
        <v>4</v>
      </c>
      <c r="U250" s="40"/>
      <c r="V250" s="156">
        <v>431</v>
      </c>
      <c r="W250" s="157">
        <v>0</v>
      </c>
      <c r="X250" s="45">
        <f>((V250-W250)/100)*0.5+(W250/200)*0.5</f>
        <v>2.1549999999999998</v>
      </c>
      <c r="Y250" s="156">
        <v>277</v>
      </c>
      <c r="Z250" s="45">
        <f t="shared" si="50"/>
        <v>0.39571428571428574</v>
      </c>
      <c r="AA250" s="157">
        <v>34</v>
      </c>
      <c r="AB250" s="157">
        <v>9</v>
      </c>
      <c r="AC250" s="189">
        <v>16</v>
      </c>
      <c r="AD250" s="45">
        <f t="shared" si="51"/>
        <v>0.85</v>
      </c>
      <c r="AE250" s="157">
        <v>0</v>
      </c>
      <c r="AF250" s="45">
        <f t="shared" si="58"/>
        <v>0</v>
      </c>
      <c r="AG250" s="160">
        <v>75.400000000000006</v>
      </c>
      <c r="AH250" s="45">
        <f t="shared" si="53"/>
        <v>0.75</v>
      </c>
      <c r="AI250" s="185">
        <f t="shared" si="54"/>
        <v>4.1507142857142858</v>
      </c>
      <c r="AJ250" s="48">
        <f t="shared" si="55"/>
        <v>3.6372261753533492</v>
      </c>
      <c r="AK250" s="175">
        <f t="shared" si="56"/>
        <v>7.6372261753533497</v>
      </c>
      <c r="AL250" s="176">
        <f t="shared" si="57"/>
        <v>7.75</v>
      </c>
      <c r="AM250" s="176">
        <v>7</v>
      </c>
      <c r="AN250" s="240">
        <f t="shared" si="61"/>
        <v>-0.75</v>
      </c>
    </row>
    <row r="251" spans="1:40" ht="18" customHeight="1" x14ac:dyDescent="0.25">
      <c r="A251" s="5" t="s">
        <v>282</v>
      </c>
      <c r="B251" s="6" t="s">
        <v>33</v>
      </c>
      <c r="C251" s="7" t="s">
        <v>49</v>
      </c>
      <c r="D251" s="7" t="s">
        <v>9</v>
      </c>
      <c r="E251" s="7" t="s">
        <v>10</v>
      </c>
      <c r="F251" s="8"/>
      <c r="G251" s="192" t="s">
        <v>11</v>
      </c>
      <c r="H251" s="193"/>
      <c r="I251" s="124" t="s">
        <v>283</v>
      </c>
      <c r="J251" s="124" t="s">
        <v>84</v>
      </c>
      <c r="K251" s="185">
        <v>1</v>
      </c>
      <c r="L251" s="185">
        <v>0</v>
      </c>
      <c r="M251" s="185">
        <v>0</v>
      </c>
      <c r="N251" s="9">
        <v>0</v>
      </c>
      <c r="O251" s="9">
        <v>0</v>
      </c>
      <c r="P251" s="185">
        <v>0</v>
      </c>
      <c r="Q251" s="185">
        <v>0</v>
      </c>
      <c r="R251" s="210">
        <v>17078</v>
      </c>
      <c r="S251" s="208">
        <v>1</v>
      </c>
      <c r="T251" s="185">
        <f t="shared" si="49"/>
        <v>2</v>
      </c>
      <c r="U251" s="40"/>
      <c r="V251" s="156">
        <v>1165</v>
      </c>
      <c r="W251" s="157">
        <v>259</v>
      </c>
      <c r="X251" s="45">
        <f>((V251-W251)/150)*0.5+(W251/200)*0.5</f>
        <v>3.6675</v>
      </c>
      <c r="Y251" s="156">
        <v>736</v>
      </c>
      <c r="Z251" s="45">
        <f t="shared" si="50"/>
        <v>1.0514285714285714</v>
      </c>
      <c r="AA251" s="157">
        <v>12</v>
      </c>
      <c r="AB251" s="157">
        <v>4</v>
      </c>
      <c r="AC251" s="157">
        <v>0</v>
      </c>
      <c r="AD251" s="45">
        <f t="shared" si="51"/>
        <v>0.26666666666666666</v>
      </c>
      <c r="AE251" s="157">
        <v>0</v>
      </c>
      <c r="AF251" s="45">
        <f t="shared" si="58"/>
        <v>0</v>
      </c>
      <c r="AG251" s="160">
        <v>101.6</v>
      </c>
      <c r="AH251" s="45">
        <f t="shared" si="53"/>
        <v>0.5</v>
      </c>
      <c r="AI251" s="185">
        <f t="shared" si="54"/>
        <v>5.4855952380952377</v>
      </c>
      <c r="AJ251" s="48">
        <f t="shared" si="55"/>
        <v>4.8069679611686729</v>
      </c>
      <c r="AK251" s="175">
        <f t="shared" si="56"/>
        <v>6.8069679611686729</v>
      </c>
      <c r="AL251" s="176">
        <f t="shared" si="57"/>
        <v>6.75</v>
      </c>
      <c r="AM251" s="176">
        <v>7.5</v>
      </c>
      <c r="AN251" s="240">
        <f t="shared" si="61"/>
        <v>0.75</v>
      </c>
    </row>
    <row r="252" spans="1:40" ht="18" customHeight="1" x14ac:dyDescent="0.25">
      <c r="A252" s="5" t="s">
        <v>286</v>
      </c>
      <c r="B252" s="6" t="s">
        <v>8</v>
      </c>
      <c r="C252" s="7" t="s">
        <v>8</v>
      </c>
      <c r="D252" s="7" t="s">
        <v>9</v>
      </c>
      <c r="E252" s="14" t="s">
        <v>42</v>
      </c>
      <c r="F252" s="8"/>
      <c r="G252" s="192" t="s">
        <v>11</v>
      </c>
      <c r="H252" s="194" t="s">
        <v>35</v>
      </c>
      <c r="I252" s="124" t="s">
        <v>287</v>
      </c>
      <c r="J252" s="124" t="s">
        <v>84</v>
      </c>
      <c r="K252" s="185">
        <v>1</v>
      </c>
      <c r="L252" s="185">
        <v>0</v>
      </c>
      <c r="M252" s="185">
        <v>1.5</v>
      </c>
      <c r="N252" s="9">
        <v>0</v>
      </c>
      <c r="O252" s="9">
        <v>0</v>
      </c>
      <c r="P252" s="185">
        <v>0.5</v>
      </c>
      <c r="Q252" s="185">
        <v>0</v>
      </c>
      <c r="R252" s="210">
        <v>8008</v>
      </c>
      <c r="S252" s="208">
        <v>0.5</v>
      </c>
      <c r="T252" s="185">
        <f t="shared" si="49"/>
        <v>3.5</v>
      </c>
      <c r="U252" s="40"/>
      <c r="V252" s="156">
        <v>508</v>
      </c>
      <c r="W252" s="157">
        <v>0</v>
      </c>
      <c r="X252" s="45">
        <f>((V252-W252)/100)*0.5+(W252/200)*0.5</f>
        <v>2.54</v>
      </c>
      <c r="Y252" s="156">
        <v>83</v>
      </c>
      <c r="Z252" s="45">
        <f t="shared" si="50"/>
        <v>0.11857142857142858</v>
      </c>
      <c r="AA252" s="157">
        <v>0</v>
      </c>
      <c r="AB252" s="157">
        <v>0</v>
      </c>
      <c r="AC252" s="157">
        <v>0</v>
      </c>
      <c r="AD252" s="45">
        <f t="shared" si="51"/>
        <v>0</v>
      </c>
      <c r="AE252" s="157">
        <v>61</v>
      </c>
      <c r="AF252" s="45">
        <f t="shared" si="58"/>
        <v>0.5</v>
      </c>
      <c r="AG252" s="160">
        <v>60.5</v>
      </c>
      <c r="AH252" s="45">
        <f t="shared" si="53"/>
        <v>1</v>
      </c>
      <c r="AI252" s="185">
        <f t="shared" si="54"/>
        <v>4.1585714285714293</v>
      </c>
      <c r="AJ252" s="48">
        <f t="shared" si="55"/>
        <v>3.644111304922939</v>
      </c>
      <c r="AK252" s="175">
        <f t="shared" si="56"/>
        <v>7.144111304922939</v>
      </c>
      <c r="AL252" s="176">
        <f t="shared" si="57"/>
        <v>7.25</v>
      </c>
      <c r="AM252" s="176">
        <v>6.5</v>
      </c>
      <c r="AN252" s="240">
        <f t="shared" si="61"/>
        <v>-0.75</v>
      </c>
    </row>
    <row r="253" spans="1:40" ht="18" customHeight="1" x14ac:dyDescent="0.25">
      <c r="A253" s="5" t="s">
        <v>446</v>
      </c>
      <c r="B253" s="6" t="s">
        <v>8</v>
      </c>
      <c r="C253" s="7" t="s">
        <v>8</v>
      </c>
      <c r="D253" s="7" t="s">
        <v>9</v>
      </c>
      <c r="E253" s="7" t="s">
        <v>10</v>
      </c>
      <c r="F253" s="8"/>
      <c r="G253" s="192" t="s">
        <v>11</v>
      </c>
      <c r="H253" s="193"/>
      <c r="I253" s="124" t="s">
        <v>447</v>
      </c>
      <c r="J253" s="124" t="s">
        <v>84</v>
      </c>
      <c r="K253" s="185">
        <v>1</v>
      </c>
      <c r="L253" s="185">
        <v>0</v>
      </c>
      <c r="M253" s="185">
        <v>0</v>
      </c>
      <c r="N253" s="9">
        <v>0</v>
      </c>
      <c r="O253" s="9">
        <v>0</v>
      </c>
      <c r="P253" s="185">
        <v>0</v>
      </c>
      <c r="Q253" s="185">
        <v>0</v>
      </c>
      <c r="R253" s="210">
        <v>5876</v>
      </c>
      <c r="S253" s="208">
        <v>0.5</v>
      </c>
      <c r="T253" s="185">
        <f t="shared" si="49"/>
        <v>1.5</v>
      </c>
      <c r="U253" s="40"/>
      <c r="V253" s="156">
        <v>380</v>
      </c>
      <c r="W253" s="157">
        <v>0</v>
      </c>
      <c r="X253" s="45">
        <f>((V253-W253)/100)*0.5+(W253/200)*0.5</f>
        <v>1.9</v>
      </c>
      <c r="Y253" s="156">
        <v>160</v>
      </c>
      <c r="Z253" s="45">
        <f t="shared" si="50"/>
        <v>0.22857142857142856</v>
      </c>
      <c r="AA253" s="157">
        <v>0</v>
      </c>
      <c r="AB253" s="157">
        <v>0</v>
      </c>
      <c r="AC253" s="157">
        <v>0</v>
      </c>
      <c r="AD253" s="45">
        <f t="shared" si="51"/>
        <v>0</v>
      </c>
      <c r="AE253" s="157">
        <v>0</v>
      </c>
      <c r="AF253" s="45">
        <f t="shared" si="58"/>
        <v>0</v>
      </c>
      <c r="AG253" s="160">
        <v>103</v>
      </c>
      <c r="AH253" s="45">
        <f t="shared" si="53"/>
        <v>0.5</v>
      </c>
      <c r="AI253" s="185">
        <f t="shared" si="54"/>
        <v>2.6285714285714286</v>
      </c>
      <c r="AJ253" s="48">
        <f t="shared" si="55"/>
        <v>2.3033888014627988</v>
      </c>
      <c r="AK253" s="175">
        <f t="shared" si="56"/>
        <v>3.8033888014627988</v>
      </c>
      <c r="AL253" s="176">
        <f t="shared" si="57"/>
        <v>3.75</v>
      </c>
      <c r="AM253" s="176">
        <v>3</v>
      </c>
      <c r="AN253" s="240">
        <f t="shared" si="61"/>
        <v>-0.75</v>
      </c>
    </row>
    <row r="254" spans="1:40" ht="18" customHeight="1" x14ac:dyDescent="0.25">
      <c r="A254" s="10" t="s">
        <v>450</v>
      </c>
      <c r="B254" s="6" t="s">
        <v>33</v>
      </c>
      <c r="C254" s="12" t="s">
        <v>109</v>
      </c>
      <c r="D254" s="12" t="s">
        <v>9</v>
      </c>
      <c r="E254" s="12" t="s">
        <v>10</v>
      </c>
      <c r="F254" s="13"/>
      <c r="G254" s="191" t="s">
        <v>35</v>
      </c>
      <c r="H254" s="195"/>
      <c r="I254" s="125" t="s">
        <v>451</v>
      </c>
      <c r="J254" s="125" t="s">
        <v>84</v>
      </c>
      <c r="K254" s="186">
        <v>1</v>
      </c>
      <c r="L254" s="186">
        <v>0</v>
      </c>
      <c r="M254" s="186">
        <v>0</v>
      </c>
      <c r="N254" s="186">
        <v>0</v>
      </c>
      <c r="O254" s="186">
        <v>2</v>
      </c>
      <c r="P254" s="186">
        <v>0</v>
      </c>
      <c r="Q254" s="186">
        <v>0</v>
      </c>
      <c r="R254" s="209">
        <v>17237</v>
      </c>
      <c r="S254" s="207">
        <v>1</v>
      </c>
      <c r="T254" s="186">
        <f t="shared" si="49"/>
        <v>4</v>
      </c>
      <c r="U254" s="40"/>
      <c r="V254" s="197">
        <v>82</v>
      </c>
      <c r="W254" s="197">
        <v>50</v>
      </c>
      <c r="X254" s="45">
        <f>((V254-W254)/150)*0.5+(W254/200)*0.5</f>
        <v>0.23166666666666669</v>
      </c>
      <c r="Y254" s="225">
        <v>0</v>
      </c>
      <c r="Z254" s="45">
        <f t="shared" si="50"/>
        <v>0</v>
      </c>
      <c r="AA254" s="197">
        <v>35</v>
      </c>
      <c r="AB254" s="197">
        <v>86</v>
      </c>
      <c r="AC254" s="197">
        <v>0</v>
      </c>
      <c r="AD254" s="45">
        <f t="shared" si="51"/>
        <v>2.0166666666666666</v>
      </c>
      <c r="AE254" s="197">
        <v>0</v>
      </c>
      <c r="AF254" s="45">
        <f t="shared" si="58"/>
        <v>0</v>
      </c>
      <c r="AG254" s="199">
        <v>98.6</v>
      </c>
      <c r="AH254" s="45">
        <f t="shared" si="53"/>
        <v>0.5</v>
      </c>
      <c r="AI254" s="186">
        <f t="shared" si="54"/>
        <v>2.7483333333333331</v>
      </c>
      <c r="AJ254" s="200">
        <f t="shared" si="55"/>
        <v>2.4083348673265474</v>
      </c>
      <c r="AK254" s="174">
        <f t="shared" si="56"/>
        <v>6.4083348673265474</v>
      </c>
      <c r="AL254" s="174">
        <f t="shared" si="57"/>
        <v>6.5</v>
      </c>
      <c r="AM254" s="174">
        <v>8.5</v>
      </c>
      <c r="AN254" s="239">
        <f>AM254-(AL254+AL255)</f>
        <v>-1.5</v>
      </c>
    </row>
    <row r="255" spans="1:40" ht="18" customHeight="1" x14ac:dyDescent="0.25">
      <c r="A255" s="10" t="s">
        <v>638</v>
      </c>
      <c r="B255" s="6"/>
      <c r="C255" s="12" t="s">
        <v>630</v>
      </c>
      <c r="D255" s="12" t="s">
        <v>9</v>
      </c>
      <c r="E255" s="12" t="s">
        <v>10</v>
      </c>
      <c r="F255" s="13"/>
      <c r="G255" s="191" t="s">
        <v>11</v>
      </c>
      <c r="H255" s="195"/>
      <c r="I255" s="125" t="s">
        <v>451</v>
      </c>
      <c r="J255" s="125" t="s">
        <v>84</v>
      </c>
      <c r="K255" s="186">
        <v>1</v>
      </c>
      <c r="L255" s="186">
        <v>0</v>
      </c>
      <c r="M255" s="186">
        <v>0</v>
      </c>
      <c r="N255" s="186">
        <v>0</v>
      </c>
      <c r="O255" s="186">
        <v>0</v>
      </c>
      <c r="P255" s="186">
        <v>0</v>
      </c>
      <c r="Q255" s="186">
        <v>0</v>
      </c>
      <c r="R255" s="209">
        <v>0</v>
      </c>
      <c r="S255" s="207">
        <v>0</v>
      </c>
      <c r="T255" s="186">
        <f t="shared" si="49"/>
        <v>1</v>
      </c>
      <c r="U255" s="40"/>
      <c r="V255" s="197">
        <v>351</v>
      </c>
      <c r="W255" s="197">
        <v>0</v>
      </c>
      <c r="X255" s="45">
        <f>((V255-W255)/100)*0.5+(W255/200)*0.5</f>
        <v>1.7549999999999999</v>
      </c>
      <c r="Y255" s="225">
        <v>222</v>
      </c>
      <c r="Z255" s="45">
        <f t="shared" si="50"/>
        <v>0.31714285714285712</v>
      </c>
      <c r="AA255" s="197">
        <v>0</v>
      </c>
      <c r="AB255" s="197">
        <v>0</v>
      </c>
      <c r="AC255" s="197">
        <v>0</v>
      </c>
      <c r="AD255" s="45">
        <f t="shared" si="51"/>
        <v>0</v>
      </c>
      <c r="AE255" s="197">
        <v>0</v>
      </c>
      <c r="AF255" s="45">
        <f t="shared" si="58"/>
        <v>0</v>
      </c>
      <c r="AG255" s="199">
        <v>78.599999999999994</v>
      </c>
      <c r="AH255" s="45">
        <f t="shared" si="53"/>
        <v>0.75</v>
      </c>
      <c r="AI255" s="186">
        <f t="shared" si="54"/>
        <v>2.8221428571428571</v>
      </c>
      <c r="AJ255" s="200">
        <f t="shared" si="55"/>
        <v>2.4730133572226953</v>
      </c>
      <c r="AK255" s="174">
        <f t="shared" si="56"/>
        <v>3.4730133572226953</v>
      </c>
      <c r="AL255" s="174">
        <f t="shared" si="57"/>
        <v>3.5</v>
      </c>
      <c r="AM255" s="174"/>
      <c r="AN255" s="239"/>
    </row>
    <row r="256" spans="1:40" ht="18" customHeight="1" x14ac:dyDescent="0.25">
      <c r="A256" s="10" t="s">
        <v>458</v>
      </c>
      <c r="B256" s="6" t="s">
        <v>33</v>
      </c>
      <c r="C256" s="12" t="s">
        <v>109</v>
      </c>
      <c r="D256" s="12" t="s">
        <v>9</v>
      </c>
      <c r="E256" s="12" t="s">
        <v>10</v>
      </c>
      <c r="F256" s="13"/>
      <c r="G256" s="191" t="s">
        <v>35</v>
      </c>
      <c r="H256" s="195"/>
      <c r="I256" s="125" t="s">
        <v>459</v>
      </c>
      <c r="J256" s="125" t="s">
        <v>84</v>
      </c>
      <c r="K256" s="186">
        <v>1</v>
      </c>
      <c r="L256" s="186">
        <v>0</v>
      </c>
      <c r="M256" s="186">
        <v>0</v>
      </c>
      <c r="N256" s="186">
        <v>0</v>
      </c>
      <c r="O256" s="186">
        <v>2</v>
      </c>
      <c r="P256" s="186">
        <v>0</v>
      </c>
      <c r="Q256" s="186">
        <v>0</v>
      </c>
      <c r="R256" s="209">
        <v>33091</v>
      </c>
      <c r="S256" s="207">
        <v>2</v>
      </c>
      <c r="T256" s="186">
        <f t="shared" si="49"/>
        <v>5</v>
      </c>
      <c r="U256" s="40"/>
      <c r="V256" s="197">
        <v>401</v>
      </c>
      <c r="W256" s="197">
        <v>46</v>
      </c>
      <c r="X256" s="45">
        <f>((V256-W256)/150)*0.5+(W256/200)*0.5</f>
        <v>1.2983333333333333</v>
      </c>
      <c r="Y256" s="197">
        <v>395</v>
      </c>
      <c r="Z256" s="45">
        <f t="shared" si="50"/>
        <v>0.56428571428571428</v>
      </c>
      <c r="AA256" s="197">
        <v>9</v>
      </c>
      <c r="AB256" s="197">
        <v>51</v>
      </c>
      <c r="AC256" s="197">
        <v>0</v>
      </c>
      <c r="AD256" s="45">
        <f t="shared" si="51"/>
        <v>1</v>
      </c>
      <c r="AE256" s="197">
        <v>0</v>
      </c>
      <c r="AF256" s="45">
        <f t="shared" si="58"/>
        <v>0</v>
      </c>
      <c r="AG256" s="199">
        <v>97.4</v>
      </c>
      <c r="AH256" s="45">
        <f t="shared" si="53"/>
        <v>0.5</v>
      </c>
      <c r="AI256" s="186">
        <f t="shared" si="54"/>
        <v>3.3626190476190478</v>
      </c>
      <c r="AJ256" s="200">
        <f t="shared" si="55"/>
        <v>2.9466268154944846</v>
      </c>
      <c r="AK256" s="174">
        <f t="shared" si="56"/>
        <v>7.9466268154944846</v>
      </c>
      <c r="AL256" s="174">
        <f t="shared" si="57"/>
        <v>8</v>
      </c>
      <c r="AM256" s="174">
        <v>11.5</v>
      </c>
      <c r="AN256" s="239">
        <f>AM256-(AL256+AL257)</f>
        <v>0.5</v>
      </c>
    </row>
    <row r="257" spans="1:40" ht="18" customHeight="1" x14ac:dyDescent="0.25">
      <c r="A257" s="10" t="s">
        <v>639</v>
      </c>
      <c r="B257" s="6"/>
      <c r="C257" s="12" t="s">
        <v>630</v>
      </c>
      <c r="D257" s="12" t="s">
        <v>9</v>
      </c>
      <c r="E257" s="12" t="s">
        <v>10</v>
      </c>
      <c r="F257" s="13"/>
      <c r="G257" s="191" t="s">
        <v>11</v>
      </c>
      <c r="H257" s="195"/>
      <c r="I257" s="125" t="s">
        <v>459</v>
      </c>
      <c r="J257" s="125" t="s">
        <v>84</v>
      </c>
      <c r="K257" s="186">
        <v>1</v>
      </c>
      <c r="L257" s="186">
        <v>0</v>
      </c>
      <c r="M257" s="186">
        <v>0</v>
      </c>
      <c r="N257" s="186">
        <v>0</v>
      </c>
      <c r="O257" s="186">
        <v>0</v>
      </c>
      <c r="P257" s="186">
        <v>0</v>
      </c>
      <c r="Q257" s="186">
        <v>0</v>
      </c>
      <c r="R257" s="209">
        <v>0</v>
      </c>
      <c r="S257" s="207">
        <v>0</v>
      </c>
      <c r="T257" s="186">
        <f t="shared" si="49"/>
        <v>1</v>
      </c>
      <c r="U257" s="40"/>
      <c r="V257" s="197">
        <v>297</v>
      </c>
      <c r="W257" s="197">
        <v>0</v>
      </c>
      <c r="X257" s="45">
        <f t="shared" ref="X257:X270" si="62">((V257-W257)/100)*0.5+(W257/200)*0.5</f>
        <v>1.4850000000000001</v>
      </c>
      <c r="Y257" s="197">
        <v>0</v>
      </c>
      <c r="Z257" s="45">
        <f t="shared" si="50"/>
        <v>0</v>
      </c>
      <c r="AA257" s="197">
        <v>0</v>
      </c>
      <c r="AB257" s="197">
        <v>0</v>
      </c>
      <c r="AC257" s="197">
        <v>0</v>
      </c>
      <c r="AD257" s="45">
        <f t="shared" si="51"/>
        <v>0</v>
      </c>
      <c r="AE257" s="197">
        <v>0</v>
      </c>
      <c r="AF257" s="45">
        <f t="shared" si="58"/>
        <v>0</v>
      </c>
      <c r="AG257" s="199">
        <v>84.6</v>
      </c>
      <c r="AH257" s="45">
        <f t="shared" si="53"/>
        <v>0.75</v>
      </c>
      <c r="AI257" s="186">
        <f t="shared" si="54"/>
        <v>2.2350000000000003</v>
      </c>
      <c r="AJ257" s="200">
        <f t="shared" si="55"/>
        <v>1.958506402113342</v>
      </c>
      <c r="AK257" s="174">
        <f t="shared" si="56"/>
        <v>2.958506402113342</v>
      </c>
      <c r="AL257" s="174">
        <f t="shared" si="57"/>
        <v>3</v>
      </c>
      <c r="AM257" s="174"/>
      <c r="AN257" s="239"/>
    </row>
    <row r="258" spans="1:40" ht="18" customHeight="1" x14ac:dyDescent="0.25">
      <c r="A258" s="5" t="s">
        <v>586</v>
      </c>
      <c r="B258" s="6" t="s">
        <v>8</v>
      </c>
      <c r="C258" s="7" t="s">
        <v>8</v>
      </c>
      <c r="D258" s="7" t="s">
        <v>9</v>
      </c>
      <c r="E258" s="7" t="s">
        <v>10</v>
      </c>
      <c r="F258" s="8"/>
      <c r="G258" s="192" t="s">
        <v>11</v>
      </c>
      <c r="H258" s="193"/>
      <c r="I258" s="124" t="s">
        <v>587</v>
      </c>
      <c r="J258" s="124" t="s">
        <v>84</v>
      </c>
      <c r="K258" s="185">
        <v>1</v>
      </c>
      <c r="L258" s="185">
        <v>0</v>
      </c>
      <c r="M258" s="185">
        <v>0</v>
      </c>
      <c r="N258" s="9">
        <v>0</v>
      </c>
      <c r="O258" s="9">
        <v>0</v>
      </c>
      <c r="P258" s="185">
        <v>0</v>
      </c>
      <c r="Q258" s="185">
        <v>0</v>
      </c>
      <c r="R258" s="210">
        <v>8328</v>
      </c>
      <c r="S258" s="208">
        <v>0.5</v>
      </c>
      <c r="T258" s="185">
        <f t="shared" si="49"/>
        <v>1.5</v>
      </c>
      <c r="U258" s="40"/>
      <c r="V258" s="159">
        <v>528</v>
      </c>
      <c r="W258" s="157">
        <v>0</v>
      </c>
      <c r="X258" s="45">
        <f t="shared" si="62"/>
        <v>2.64</v>
      </c>
      <c r="Y258" s="159">
        <v>181</v>
      </c>
      <c r="Z258" s="45">
        <f t="shared" si="50"/>
        <v>0.25857142857142856</v>
      </c>
      <c r="AA258" s="157">
        <v>0</v>
      </c>
      <c r="AB258" s="157">
        <v>0</v>
      </c>
      <c r="AC258" s="157">
        <v>0</v>
      </c>
      <c r="AD258" s="45">
        <f t="shared" si="51"/>
        <v>0</v>
      </c>
      <c r="AE258" s="157">
        <v>0</v>
      </c>
      <c r="AF258" s="45">
        <f t="shared" si="58"/>
        <v>0</v>
      </c>
      <c r="AG258" s="160">
        <v>93</v>
      </c>
      <c r="AH258" s="45">
        <f t="shared" si="53"/>
        <v>0.5</v>
      </c>
      <c r="AI258" s="185">
        <f t="shared" si="54"/>
        <v>3.3985714285714286</v>
      </c>
      <c r="AJ258" s="48">
        <f t="shared" si="55"/>
        <v>2.9781314992826076</v>
      </c>
      <c r="AK258" s="175">
        <f t="shared" si="56"/>
        <v>4.4781314992826076</v>
      </c>
      <c r="AL258" s="176">
        <f t="shared" si="57"/>
        <v>4.5</v>
      </c>
      <c r="AM258" s="176">
        <v>4</v>
      </c>
      <c r="AN258" s="240">
        <f t="shared" ref="AN258:AN274" si="63">AM258-AL258</f>
        <v>-0.5</v>
      </c>
    </row>
    <row r="259" spans="1:40" ht="18" customHeight="1" x14ac:dyDescent="0.25">
      <c r="A259" s="5" t="s">
        <v>390</v>
      </c>
      <c r="B259" s="6" t="s">
        <v>8</v>
      </c>
      <c r="C259" s="7" t="s">
        <v>8</v>
      </c>
      <c r="D259" s="7" t="s">
        <v>9</v>
      </c>
      <c r="E259" s="7" t="s">
        <v>10</v>
      </c>
      <c r="F259" s="8"/>
      <c r="G259" s="192" t="s">
        <v>11</v>
      </c>
      <c r="H259" s="193"/>
      <c r="I259" s="124" t="s">
        <v>391</v>
      </c>
      <c r="J259" s="124" t="s">
        <v>392</v>
      </c>
      <c r="K259" s="185">
        <v>1</v>
      </c>
      <c r="L259" s="185">
        <v>0</v>
      </c>
      <c r="M259" s="185">
        <v>0</v>
      </c>
      <c r="N259" s="9">
        <v>0</v>
      </c>
      <c r="O259" s="9">
        <v>0</v>
      </c>
      <c r="P259" s="185">
        <v>0</v>
      </c>
      <c r="Q259" s="185">
        <v>0</v>
      </c>
      <c r="R259" s="210">
        <v>11865</v>
      </c>
      <c r="S259" s="208">
        <v>1</v>
      </c>
      <c r="T259" s="185">
        <f t="shared" si="49"/>
        <v>2</v>
      </c>
      <c r="U259" s="40"/>
      <c r="V259" s="156">
        <v>731</v>
      </c>
      <c r="W259" s="157">
        <v>0</v>
      </c>
      <c r="X259" s="45">
        <f t="shared" si="62"/>
        <v>3.6549999999999998</v>
      </c>
      <c r="Y259" s="156">
        <v>376</v>
      </c>
      <c r="Z259" s="45">
        <f t="shared" si="50"/>
        <v>0.53714285714285714</v>
      </c>
      <c r="AA259" s="157">
        <v>0</v>
      </c>
      <c r="AB259" s="157">
        <v>0</v>
      </c>
      <c r="AC259" s="157">
        <v>0</v>
      </c>
      <c r="AD259" s="45">
        <f t="shared" si="51"/>
        <v>0</v>
      </c>
      <c r="AE259" s="157">
        <v>67</v>
      </c>
      <c r="AF259" s="45">
        <f t="shared" si="58"/>
        <v>0.75</v>
      </c>
      <c r="AG259" s="160">
        <v>85</v>
      </c>
      <c r="AH259" s="45">
        <f t="shared" si="53"/>
        <v>0.75</v>
      </c>
      <c r="AI259" s="185">
        <f t="shared" si="54"/>
        <v>5.6921428571428567</v>
      </c>
      <c r="AJ259" s="48">
        <f t="shared" si="55"/>
        <v>4.987963412732892</v>
      </c>
      <c r="AK259" s="175">
        <f t="shared" si="56"/>
        <v>6.987963412732892</v>
      </c>
      <c r="AL259" s="176">
        <f t="shared" si="57"/>
        <v>7</v>
      </c>
      <c r="AM259" s="176">
        <v>7</v>
      </c>
      <c r="AN259" s="240">
        <f t="shared" si="63"/>
        <v>0</v>
      </c>
    </row>
    <row r="260" spans="1:40" ht="18" customHeight="1" x14ac:dyDescent="0.25">
      <c r="A260" s="5" t="s">
        <v>119</v>
      </c>
      <c r="B260" s="6" t="s">
        <v>8</v>
      </c>
      <c r="C260" s="7" t="s">
        <v>8</v>
      </c>
      <c r="D260" s="7" t="s">
        <v>9</v>
      </c>
      <c r="E260" s="7" t="s">
        <v>10</v>
      </c>
      <c r="F260" s="8"/>
      <c r="G260" s="192" t="s">
        <v>11</v>
      </c>
      <c r="H260" s="193"/>
      <c r="I260" s="124" t="s">
        <v>120</v>
      </c>
      <c r="J260" s="124" t="s">
        <v>121</v>
      </c>
      <c r="K260" s="185">
        <v>1</v>
      </c>
      <c r="L260" s="185">
        <v>0</v>
      </c>
      <c r="M260" s="185">
        <v>0</v>
      </c>
      <c r="N260" s="9">
        <v>0</v>
      </c>
      <c r="O260" s="9">
        <v>0</v>
      </c>
      <c r="P260" s="185">
        <v>0</v>
      </c>
      <c r="Q260" s="185">
        <v>0</v>
      </c>
      <c r="R260" s="210">
        <v>6881</v>
      </c>
      <c r="S260" s="208">
        <v>0.5</v>
      </c>
      <c r="T260" s="185">
        <f t="shared" si="49"/>
        <v>1.5</v>
      </c>
      <c r="U260" s="40"/>
      <c r="V260" s="156">
        <v>654</v>
      </c>
      <c r="W260" s="157">
        <v>0</v>
      </c>
      <c r="X260" s="45">
        <f t="shared" si="62"/>
        <v>3.27</v>
      </c>
      <c r="Y260" s="156">
        <v>515</v>
      </c>
      <c r="Z260" s="45">
        <f t="shared" si="50"/>
        <v>0.73571428571428577</v>
      </c>
      <c r="AA260" s="157">
        <v>0</v>
      </c>
      <c r="AB260" s="157">
        <v>0</v>
      </c>
      <c r="AC260" s="157">
        <v>0</v>
      </c>
      <c r="AD260" s="45">
        <f t="shared" si="51"/>
        <v>0</v>
      </c>
      <c r="AE260" s="157">
        <v>0</v>
      </c>
      <c r="AF260" s="45">
        <f t="shared" si="58"/>
        <v>0</v>
      </c>
      <c r="AG260" s="160">
        <v>102.4</v>
      </c>
      <c r="AH260" s="45">
        <f t="shared" si="53"/>
        <v>0.5</v>
      </c>
      <c r="AI260" s="185">
        <f t="shared" si="54"/>
        <v>4.5057142857142853</v>
      </c>
      <c r="AJ260" s="48">
        <f t="shared" si="55"/>
        <v>3.9483088477248192</v>
      </c>
      <c r="AK260" s="175">
        <f t="shared" si="56"/>
        <v>5.4483088477248192</v>
      </c>
      <c r="AL260" s="176">
        <f t="shared" si="57"/>
        <v>5.5</v>
      </c>
      <c r="AM260" s="176">
        <v>4.5</v>
      </c>
      <c r="AN260" s="240">
        <f t="shared" si="63"/>
        <v>-1</v>
      </c>
    </row>
    <row r="261" spans="1:40" ht="18" customHeight="1" x14ac:dyDescent="0.25">
      <c r="A261" s="5" t="s">
        <v>20</v>
      </c>
      <c r="B261" s="6" t="s">
        <v>8</v>
      </c>
      <c r="C261" s="7" t="s">
        <v>8</v>
      </c>
      <c r="D261" s="7" t="s">
        <v>9</v>
      </c>
      <c r="E261" s="7" t="s">
        <v>10</v>
      </c>
      <c r="F261" s="8"/>
      <c r="G261" s="192" t="s">
        <v>11</v>
      </c>
      <c r="H261" s="193"/>
      <c r="I261" s="124" t="s">
        <v>21</v>
      </c>
      <c r="J261" s="124" t="s">
        <v>22</v>
      </c>
      <c r="K261" s="185">
        <v>1</v>
      </c>
      <c r="L261" s="185">
        <v>0</v>
      </c>
      <c r="M261" s="185">
        <v>0</v>
      </c>
      <c r="N261" s="9">
        <v>0</v>
      </c>
      <c r="O261" s="9">
        <v>0</v>
      </c>
      <c r="P261" s="185">
        <v>0</v>
      </c>
      <c r="Q261" s="185">
        <v>0</v>
      </c>
      <c r="R261" s="210">
        <v>3191</v>
      </c>
      <c r="S261" s="208">
        <v>0.5</v>
      </c>
      <c r="T261" s="185">
        <f t="shared" ref="T261:T275" si="64">SUM(K261:Q261)+S261</f>
        <v>1.5</v>
      </c>
      <c r="U261" s="40"/>
      <c r="V261" s="159">
        <v>256</v>
      </c>
      <c r="W261" s="157">
        <v>0</v>
      </c>
      <c r="X261" s="45">
        <f t="shared" si="62"/>
        <v>1.28</v>
      </c>
      <c r="Y261" s="159">
        <v>194</v>
      </c>
      <c r="Z261" s="45">
        <f t="shared" ref="Z261:Z274" si="65">(Y261/175)*0.25</f>
        <v>0.27714285714285714</v>
      </c>
      <c r="AA261" s="157">
        <v>0</v>
      </c>
      <c r="AB261" s="157">
        <v>0</v>
      </c>
      <c r="AC261" s="157">
        <v>0</v>
      </c>
      <c r="AD261" s="45">
        <f t="shared" ref="AD261:AD274" si="66">((AA261+AB261)/30*0.5)+(AC261/30*0.25)</f>
        <v>0</v>
      </c>
      <c r="AE261" s="157">
        <v>0</v>
      </c>
      <c r="AF261" s="45">
        <f t="shared" ref="AF261:AF274" si="67">IF(AE261&lt;1,0,IF(AE261&lt;33,0.25,IF(AE261&lt;65,0.5,IF(AE261&lt;97,0.75,1))))</f>
        <v>0</v>
      </c>
      <c r="AG261" s="160">
        <v>95.4</v>
      </c>
      <c r="AH261" s="45">
        <f t="shared" ref="AH261:AH274" si="68">IF(AG261&gt;109.9,0,IF(AG261&gt;90,0.5,IF(AG261&gt;70,0.75,1)))</f>
        <v>0.5</v>
      </c>
      <c r="AI261" s="185">
        <f t="shared" ref="AI261:AI274" si="69">X261+Z261+AD261+AF261+AH261</f>
        <v>2.0571428571428569</v>
      </c>
      <c r="AJ261" s="48">
        <f t="shared" ref="AJ261:AJ275" si="70">AI261/$AI$275*$T$282</f>
        <v>1.802652105492625</v>
      </c>
      <c r="AK261" s="175">
        <f t="shared" ref="AK261:AK276" si="71">AJ261+T261</f>
        <v>3.302652105492625</v>
      </c>
      <c r="AL261" s="176">
        <f t="shared" ref="AL261:AL274" si="72">MROUND(AK261*100,25)/100</f>
        <v>3.25</v>
      </c>
      <c r="AM261" s="176">
        <v>3</v>
      </c>
      <c r="AN261" s="240">
        <f t="shared" si="63"/>
        <v>-0.25</v>
      </c>
    </row>
    <row r="262" spans="1:40" ht="18" customHeight="1" x14ac:dyDescent="0.25">
      <c r="A262" s="5" t="s">
        <v>143</v>
      </c>
      <c r="B262" s="6" t="s">
        <v>8</v>
      </c>
      <c r="C262" s="7" t="s">
        <v>8</v>
      </c>
      <c r="D262" s="7" t="s">
        <v>9</v>
      </c>
      <c r="E262" s="7" t="s">
        <v>10</v>
      </c>
      <c r="F262" s="8"/>
      <c r="G262" s="192" t="s">
        <v>11</v>
      </c>
      <c r="H262" s="193"/>
      <c r="I262" s="124" t="s">
        <v>144</v>
      </c>
      <c r="J262" s="124" t="s">
        <v>145</v>
      </c>
      <c r="K262" s="185">
        <v>1</v>
      </c>
      <c r="L262" s="185">
        <v>0</v>
      </c>
      <c r="M262" s="185">
        <v>0</v>
      </c>
      <c r="N262" s="9">
        <v>0</v>
      </c>
      <c r="O262" s="9">
        <v>0</v>
      </c>
      <c r="P262" s="185">
        <v>0</v>
      </c>
      <c r="Q262" s="185">
        <v>0</v>
      </c>
      <c r="R262" s="210">
        <v>6099</v>
      </c>
      <c r="S262" s="208">
        <v>0.5</v>
      </c>
      <c r="T262" s="185">
        <f t="shared" si="64"/>
        <v>1.5</v>
      </c>
      <c r="U262" s="40"/>
      <c r="V262" s="156">
        <v>539</v>
      </c>
      <c r="W262" s="157">
        <v>0</v>
      </c>
      <c r="X262" s="45">
        <f t="shared" si="62"/>
        <v>2.6949999999999998</v>
      </c>
      <c r="Y262" s="156">
        <v>441</v>
      </c>
      <c r="Z262" s="45">
        <f t="shared" si="65"/>
        <v>0.63</v>
      </c>
      <c r="AA262" s="157">
        <v>0</v>
      </c>
      <c r="AB262" s="157">
        <v>0</v>
      </c>
      <c r="AC262" s="157">
        <v>0</v>
      </c>
      <c r="AD262" s="45">
        <f t="shared" si="66"/>
        <v>0</v>
      </c>
      <c r="AE262" s="157">
        <v>0</v>
      </c>
      <c r="AF262" s="45">
        <f t="shared" si="67"/>
        <v>0</v>
      </c>
      <c r="AG262" s="160">
        <v>103.1</v>
      </c>
      <c r="AH262" s="45">
        <f t="shared" si="68"/>
        <v>0.5</v>
      </c>
      <c r="AI262" s="185">
        <f t="shared" si="69"/>
        <v>3.8249999999999997</v>
      </c>
      <c r="AJ262" s="48">
        <f t="shared" si="70"/>
        <v>3.3518062586503494</v>
      </c>
      <c r="AK262" s="175">
        <f t="shared" si="71"/>
        <v>4.851806258650349</v>
      </c>
      <c r="AL262" s="176">
        <f t="shared" si="72"/>
        <v>4.75</v>
      </c>
      <c r="AM262" s="176">
        <v>4</v>
      </c>
      <c r="AN262" s="240">
        <f t="shared" si="63"/>
        <v>-0.75</v>
      </c>
    </row>
    <row r="263" spans="1:40" ht="18" customHeight="1" x14ac:dyDescent="0.25">
      <c r="A263" s="5" t="s">
        <v>511</v>
      </c>
      <c r="B263" s="6" t="s">
        <v>8</v>
      </c>
      <c r="C263" s="7" t="s">
        <v>8</v>
      </c>
      <c r="D263" s="7" t="s">
        <v>9</v>
      </c>
      <c r="E263" s="7" t="s">
        <v>10</v>
      </c>
      <c r="F263" s="8"/>
      <c r="G263" s="192" t="s">
        <v>11</v>
      </c>
      <c r="H263" s="193"/>
      <c r="I263" s="124" t="s">
        <v>512</v>
      </c>
      <c r="J263" s="124" t="s">
        <v>513</v>
      </c>
      <c r="K263" s="185">
        <v>1</v>
      </c>
      <c r="L263" s="185">
        <v>0</v>
      </c>
      <c r="M263" s="185">
        <v>0</v>
      </c>
      <c r="N263" s="9">
        <v>0</v>
      </c>
      <c r="O263" s="9">
        <v>0</v>
      </c>
      <c r="P263" s="185">
        <v>0</v>
      </c>
      <c r="Q263" s="185">
        <v>0</v>
      </c>
      <c r="R263" s="210">
        <v>4242</v>
      </c>
      <c r="S263" s="208">
        <v>0.5</v>
      </c>
      <c r="T263" s="185">
        <f t="shared" si="64"/>
        <v>1.5</v>
      </c>
      <c r="U263" s="40"/>
      <c r="V263" s="156">
        <v>359</v>
      </c>
      <c r="W263" s="157">
        <v>0</v>
      </c>
      <c r="X263" s="45">
        <f t="shared" si="62"/>
        <v>1.7949999999999999</v>
      </c>
      <c r="Y263" s="156">
        <v>317</v>
      </c>
      <c r="Z263" s="45">
        <f t="shared" si="65"/>
        <v>0.45285714285714285</v>
      </c>
      <c r="AA263" s="157">
        <v>0</v>
      </c>
      <c r="AB263" s="157">
        <v>0</v>
      </c>
      <c r="AC263" s="157">
        <v>0</v>
      </c>
      <c r="AD263" s="45">
        <f t="shared" si="66"/>
        <v>0</v>
      </c>
      <c r="AE263" s="157">
        <v>0</v>
      </c>
      <c r="AF263" s="45">
        <f t="shared" si="67"/>
        <v>0</v>
      </c>
      <c r="AG263" s="160">
        <v>108.6</v>
      </c>
      <c r="AH263" s="45">
        <f t="shared" si="68"/>
        <v>0.5</v>
      </c>
      <c r="AI263" s="185">
        <f t="shared" si="69"/>
        <v>2.7478571428571428</v>
      </c>
      <c r="AJ263" s="48">
        <f t="shared" si="70"/>
        <v>2.4079175867465725</v>
      </c>
      <c r="AK263" s="175">
        <f t="shared" si="71"/>
        <v>3.9079175867465725</v>
      </c>
      <c r="AL263" s="176">
        <f t="shared" si="72"/>
        <v>4</v>
      </c>
      <c r="AM263" s="176">
        <v>3.5</v>
      </c>
      <c r="AN263" s="240">
        <f t="shared" si="63"/>
        <v>-0.5</v>
      </c>
    </row>
    <row r="264" spans="1:40" ht="18" customHeight="1" x14ac:dyDescent="0.25">
      <c r="A264" s="5" t="s">
        <v>134</v>
      </c>
      <c r="B264" s="6" t="s">
        <v>8</v>
      </c>
      <c r="C264" s="7" t="s">
        <v>8</v>
      </c>
      <c r="D264" s="7" t="s">
        <v>9</v>
      </c>
      <c r="E264" s="137" t="s">
        <v>29</v>
      </c>
      <c r="F264" s="19" t="s">
        <v>35</v>
      </c>
      <c r="G264" s="192" t="s">
        <v>35</v>
      </c>
      <c r="H264" s="193"/>
      <c r="I264" s="124" t="s">
        <v>132</v>
      </c>
      <c r="J264" s="124" t="s">
        <v>135</v>
      </c>
      <c r="K264" s="185">
        <v>1</v>
      </c>
      <c r="L264" s="9">
        <v>1</v>
      </c>
      <c r="M264" s="185">
        <v>0</v>
      </c>
      <c r="N264" s="9">
        <v>0.25</v>
      </c>
      <c r="O264" s="9">
        <v>2</v>
      </c>
      <c r="P264" s="185">
        <v>0</v>
      </c>
      <c r="Q264" s="185">
        <v>0</v>
      </c>
      <c r="R264" s="210">
        <v>10049</v>
      </c>
      <c r="S264" s="208">
        <v>1</v>
      </c>
      <c r="T264" s="185">
        <f t="shared" si="64"/>
        <v>5.25</v>
      </c>
      <c r="U264" s="40"/>
      <c r="V264" s="156">
        <v>439</v>
      </c>
      <c r="W264" s="157">
        <v>0</v>
      </c>
      <c r="X264" s="45">
        <f t="shared" si="62"/>
        <v>2.1949999999999998</v>
      </c>
      <c r="Y264" s="156">
        <f>320</f>
        <v>320</v>
      </c>
      <c r="Z264" s="45">
        <f t="shared" si="65"/>
        <v>0.45714285714285713</v>
      </c>
      <c r="AA264" s="157">
        <v>13</v>
      </c>
      <c r="AB264" s="157">
        <v>32</v>
      </c>
      <c r="AC264" s="157">
        <v>0</v>
      </c>
      <c r="AD264" s="45">
        <f t="shared" si="66"/>
        <v>0.75</v>
      </c>
      <c r="AE264" s="157">
        <v>75</v>
      </c>
      <c r="AF264" s="45">
        <f t="shared" si="67"/>
        <v>0.75</v>
      </c>
      <c r="AG264" s="160">
        <v>86.5</v>
      </c>
      <c r="AH264" s="45">
        <f t="shared" si="68"/>
        <v>0.75</v>
      </c>
      <c r="AI264" s="185">
        <f t="shared" si="69"/>
        <v>4.9021428571428576</v>
      </c>
      <c r="AJ264" s="48">
        <f t="shared" si="70"/>
        <v>4.2956949305541272</v>
      </c>
      <c r="AK264" s="175">
        <f t="shared" si="71"/>
        <v>9.5456949305541272</v>
      </c>
      <c r="AL264" s="176">
        <f t="shared" si="72"/>
        <v>9.5</v>
      </c>
      <c r="AM264" s="176">
        <v>9</v>
      </c>
      <c r="AN264" s="240">
        <f t="shared" si="63"/>
        <v>-0.5</v>
      </c>
    </row>
    <row r="265" spans="1:40" ht="18" customHeight="1" x14ac:dyDescent="0.25">
      <c r="A265" s="5" t="s">
        <v>434</v>
      </c>
      <c r="B265" s="6" t="s">
        <v>8</v>
      </c>
      <c r="C265" s="7" t="s">
        <v>8</v>
      </c>
      <c r="D265" s="7" t="s">
        <v>9</v>
      </c>
      <c r="E265" s="7" t="s">
        <v>10</v>
      </c>
      <c r="F265" s="8"/>
      <c r="G265" s="192" t="s">
        <v>11</v>
      </c>
      <c r="H265" s="193"/>
      <c r="I265" s="124" t="s">
        <v>435</v>
      </c>
      <c r="J265" s="124" t="s">
        <v>436</v>
      </c>
      <c r="K265" s="185">
        <v>1</v>
      </c>
      <c r="L265" s="185">
        <v>0</v>
      </c>
      <c r="M265" s="185">
        <v>0</v>
      </c>
      <c r="N265" s="9">
        <v>0</v>
      </c>
      <c r="O265" s="9">
        <v>0</v>
      </c>
      <c r="P265" s="185">
        <v>0</v>
      </c>
      <c r="Q265" s="185">
        <v>0</v>
      </c>
      <c r="R265" s="210">
        <v>4591</v>
      </c>
      <c r="S265" s="208">
        <v>0.5</v>
      </c>
      <c r="T265" s="185">
        <f t="shared" si="64"/>
        <v>1.5</v>
      </c>
      <c r="U265" s="40"/>
      <c r="V265" s="156">
        <v>421</v>
      </c>
      <c r="W265" s="157">
        <v>0</v>
      </c>
      <c r="X265" s="45">
        <f t="shared" si="62"/>
        <v>2.105</v>
      </c>
      <c r="Y265" s="156">
        <v>344</v>
      </c>
      <c r="Z265" s="45">
        <f t="shared" si="65"/>
        <v>0.49142857142857144</v>
      </c>
      <c r="AA265" s="157">
        <v>0</v>
      </c>
      <c r="AB265" s="157">
        <v>0</v>
      </c>
      <c r="AC265" s="157">
        <v>0</v>
      </c>
      <c r="AD265" s="45">
        <f t="shared" si="66"/>
        <v>0</v>
      </c>
      <c r="AE265" s="157">
        <v>0</v>
      </c>
      <c r="AF265" s="45">
        <f t="shared" si="67"/>
        <v>0</v>
      </c>
      <c r="AG265" s="160">
        <v>99.9</v>
      </c>
      <c r="AH265" s="45">
        <f t="shared" si="68"/>
        <v>0.5</v>
      </c>
      <c r="AI265" s="185">
        <f t="shared" si="69"/>
        <v>3.0964285714285715</v>
      </c>
      <c r="AJ265" s="48">
        <f t="shared" si="70"/>
        <v>2.7133669712883783</v>
      </c>
      <c r="AK265" s="175">
        <f t="shared" si="71"/>
        <v>4.2133669712883783</v>
      </c>
      <c r="AL265" s="176">
        <f t="shared" si="72"/>
        <v>4.25</v>
      </c>
      <c r="AM265" s="176">
        <v>4</v>
      </c>
      <c r="AN265" s="240">
        <f t="shared" si="63"/>
        <v>-0.25</v>
      </c>
    </row>
    <row r="266" spans="1:40" ht="18" customHeight="1" x14ac:dyDescent="0.25">
      <c r="A266" s="5" t="s">
        <v>26</v>
      </c>
      <c r="B266" s="6" t="s">
        <v>8</v>
      </c>
      <c r="C266" s="7" t="s">
        <v>8</v>
      </c>
      <c r="D266" s="7" t="s">
        <v>9</v>
      </c>
      <c r="E266" s="7" t="s">
        <v>10</v>
      </c>
      <c r="F266" s="8"/>
      <c r="G266" s="192" t="s">
        <v>11</v>
      </c>
      <c r="H266" s="193"/>
      <c r="I266" s="124" t="s">
        <v>27</v>
      </c>
      <c r="J266" s="124" t="s">
        <v>694</v>
      </c>
      <c r="K266" s="185">
        <v>1</v>
      </c>
      <c r="L266" s="185">
        <v>0</v>
      </c>
      <c r="M266" s="185">
        <v>0</v>
      </c>
      <c r="N266" s="9">
        <v>0</v>
      </c>
      <c r="O266" s="9">
        <v>0</v>
      </c>
      <c r="P266" s="185">
        <v>0</v>
      </c>
      <c r="Q266" s="185">
        <v>0</v>
      </c>
      <c r="R266" s="210">
        <v>2661</v>
      </c>
      <c r="S266" s="208">
        <v>0.5</v>
      </c>
      <c r="T266" s="185">
        <f t="shared" si="64"/>
        <v>1.5</v>
      </c>
      <c r="U266" s="40"/>
      <c r="V266" s="159">
        <v>321</v>
      </c>
      <c r="W266" s="157">
        <v>0</v>
      </c>
      <c r="X266" s="45">
        <f t="shared" si="62"/>
        <v>1.605</v>
      </c>
      <c r="Y266" s="159">
        <v>219</v>
      </c>
      <c r="Z266" s="45">
        <f t="shared" si="65"/>
        <v>0.31285714285714283</v>
      </c>
      <c r="AA266" s="157">
        <v>0</v>
      </c>
      <c r="AB266" s="157">
        <v>0</v>
      </c>
      <c r="AC266" s="157">
        <v>0</v>
      </c>
      <c r="AD266" s="45">
        <f t="shared" si="66"/>
        <v>0</v>
      </c>
      <c r="AE266" s="157">
        <v>0</v>
      </c>
      <c r="AF266" s="45">
        <f t="shared" si="67"/>
        <v>0</v>
      </c>
      <c r="AG266" s="160">
        <v>103.9</v>
      </c>
      <c r="AH266" s="45">
        <f t="shared" si="68"/>
        <v>0.5</v>
      </c>
      <c r="AI266" s="185">
        <f t="shared" si="69"/>
        <v>2.4178571428571427</v>
      </c>
      <c r="AJ266" s="48">
        <f t="shared" si="70"/>
        <v>2.1187421448237971</v>
      </c>
      <c r="AK266" s="175">
        <f t="shared" si="71"/>
        <v>3.6187421448237971</v>
      </c>
      <c r="AL266" s="176">
        <f t="shared" si="72"/>
        <v>3.5</v>
      </c>
      <c r="AM266" s="176">
        <v>3</v>
      </c>
      <c r="AN266" s="240">
        <f t="shared" si="63"/>
        <v>-0.5</v>
      </c>
    </row>
    <row r="267" spans="1:40" ht="18" customHeight="1" x14ac:dyDescent="0.25">
      <c r="A267" s="5" t="s">
        <v>485</v>
      </c>
      <c r="B267" s="6" t="s">
        <v>8</v>
      </c>
      <c r="C267" s="7" t="s">
        <v>8</v>
      </c>
      <c r="D267" s="7" t="s">
        <v>9</v>
      </c>
      <c r="E267" s="7" t="s">
        <v>10</v>
      </c>
      <c r="F267" s="8"/>
      <c r="G267" s="192" t="s">
        <v>11</v>
      </c>
      <c r="H267" s="193"/>
      <c r="I267" s="124" t="s">
        <v>486</v>
      </c>
      <c r="J267" s="124" t="s">
        <v>487</v>
      </c>
      <c r="K267" s="185">
        <v>1</v>
      </c>
      <c r="L267" s="185">
        <v>0</v>
      </c>
      <c r="M267" s="185">
        <v>0</v>
      </c>
      <c r="N267" s="9">
        <v>0</v>
      </c>
      <c r="O267" s="9">
        <v>0</v>
      </c>
      <c r="P267" s="185">
        <v>0</v>
      </c>
      <c r="Q267" s="185">
        <v>0</v>
      </c>
      <c r="R267" s="210">
        <v>6090</v>
      </c>
      <c r="S267" s="208">
        <v>0.5</v>
      </c>
      <c r="T267" s="185">
        <f t="shared" si="64"/>
        <v>1.5</v>
      </c>
      <c r="U267" s="40"/>
      <c r="V267" s="156">
        <v>404</v>
      </c>
      <c r="W267" s="157">
        <v>0</v>
      </c>
      <c r="X267" s="45">
        <f t="shared" si="62"/>
        <v>2.02</v>
      </c>
      <c r="Y267" s="156">
        <v>299</v>
      </c>
      <c r="Z267" s="45">
        <f t="shared" si="65"/>
        <v>0.42714285714285716</v>
      </c>
      <c r="AA267" s="157">
        <v>0</v>
      </c>
      <c r="AB267" s="157">
        <v>0</v>
      </c>
      <c r="AC267" s="157">
        <v>0</v>
      </c>
      <c r="AD267" s="45">
        <f t="shared" si="66"/>
        <v>0</v>
      </c>
      <c r="AE267" s="157">
        <v>71</v>
      </c>
      <c r="AF267" s="45">
        <f t="shared" si="67"/>
        <v>0.75</v>
      </c>
      <c r="AG267" s="160">
        <v>85.1</v>
      </c>
      <c r="AH267" s="45">
        <f t="shared" si="68"/>
        <v>0.75</v>
      </c>
      <c r="AI267" s="185">
        <f t="shared" si="69"/>
        <v>3.9471428571428571</v>
      </c>
      <c r="AJ267" s="48">
        <f t="shared" si="70"/>
        <v>3.4588387274139745</v>
      </c>
      <c r="AK267" s="175">
        <f t="shared" si="71"/>
        <v>4.9588387274139745</v>
      </c>
      <c r="AL267" s="176">
        <f t="shared" si="72"/>
        <v>5</v>
      </c>
      <c r="AM267" s="176">
        <v>4</v>
      </c>
      <c r="AN267" s="240">
        <f t="shared" si="63"/>
        <v>-1</v>
      </c>
    </row>
    <row r="268" spans="1:40" ht="18" customHeight="1" x14ac:dyDescent="0.25">
      <c r="A268" s="5" t="s">
        <v>465</v>
      </c>
      <c r="B268" s="6" t="s">
        <v>8</v>
      </c>
      <c r="C268" s="7" t="s">
        <v>8</v>
      </c>
      <c r="D268" s="7" t="s">
        <v>9</v>
      </c>
      <c r="E268" s="7" t="s">
        <v>10</v>
      </c>
      <c r="F268" s="8"/>
      <c r="G268" s="192" t="s">
        <v>11</v>
      </c>
      <c r="H268" s="193"/>
      <c r="I268" s="124" t="s">
        <v>466</v>
      </c>
      <c r="J268" s="124" t="s">
        <v>467</v>
      </c>
      <c r="K268" s="185">
        <v>1</v>
      </c>
      <c r="L268" s="185">
        <v>0</v>
      </c>
      <c r="M268" s="185">
        <v>0</v>
      </c>
      <c r="N268" s="9">
        <v>0</v>
      </c>
      <c r="O268" s="9">
        <v>0</v>
      </c>
      <c r="P268" s="185">
        <v>0</v>
      </c>
      <c r="Q268" s="185">
        <v>0</v>
      </c>
      <c r="R268" s="210">
        <v>8111</v>
      </c>
      <c r="S268" s="208">
        <v>0.5</v>
      </c>
      <c r="T268" s="185">
        <f t="shared" si="64"/>
        <v>1.5</v>
      </c>
      <c r="U268" s="40"/>
      <c r="V268" s="156">
        <v>580</v>
      </c>
      <c r="W268" s="157">
        <v>0</v>
      </c>
      <c r="X268" s="45">
        <f t="shared" si="62"/>
        <v>2.9</v>
      </c>
      <c r="Y268" s="156">
        <v>539</v>
      </c>
      <c r="Z268" s="45">
        <f t="shared" si="65"/>
        <v>0.77</v>
      </c>
      <c r="AA268" s="157">
        <v>0</v>
      </c>
      <c r="AB268" s="157">
        <v>0</v>
      </c>
      <c r="AC268" s="157">
        <v>0</v>
      </c>
      <c r="AD268" s="45">
        <f t="shared" si="66"/>
        <v>0</v>
      </c>
      <c r="AE268" s="157">
        <v>0</v>
      </c>
      <c r="AF268" s="45">
        <f t="shared" si="67"/>
        <v>0</v>
      </c>
      <c r="AG268" s="160">
        <v>117.2</v>
      </c>
      <c r="AH268" s="45">
        <f t="shared" si="68"/>
        <v>0</v>
      </c>
      <c r="AI268" s="185">
        <f t="shared" si="69"/>
        <v>3.67</v>
      </c>
      <c r="AJ268" s="48">
        <f t="shared" si="70"/>
        <v>3.2159814298684402</v>
      </c>
      <c r="AK268" s="175">
        <f t="shared" si="71"/>
        <v>4.7159814298684406</v>
      </c>
      <c r="AL268" s="176">
        <f t="shared" si="72"/>
        <v>4.75</v>
      </c>
      <c r="AM268" s="176">
        <v>5.5</v>
      </c>
      <c r="AN268" s="240">
        <f t="shared" si="63"/>
        <v>0.75</v>
      </c>
    </row>
    <row r="269" spans="1:40" ht="18" customHeight="1" x14ac:dyDescent="0.25">
      <c r="A269" s="5" t="s">
        <v>316</v>
      </c>
      <c r="B269" s="6" t="s">
        <v>8</v>
      </c>
      <c r="C269" s="7" t="s">
        <v>8</v>
      </c>
      <c r="D269" s="7" t="s">
        <v>9</v>
      </c>
      <c r="E269" s="7" t="s">
        <v>10</v>
      </c>
      <c r="F269" s="8"/>
      <c r="G269" s="192" t="s">
        <v>11</v>
      </c>
      <c r="H269" s="193"/>
      <c r="I269" s="124" t="s">
        <v>317</v>
      </c>
      <c r="J269" s="124" t="s">
        <v>318</v>
      </c>
      <c r="K269" s="185">
        <v>1</v>
      </c>
      <c r="L269" s="185">
        <v>0</v>
      </c>
      <c r="M269" s="185">
        <v>0</v>
      </c>
      <c r="N269" s="9">
        <v>0</v>
      </c>
      <c r="O269" s="9">
        <v>0</v>
      </c>
      <c r="P269" s="185">
        <v>0</v>
      </c>
      <c r="Q269" s="185">
        <v>0</v>
      </c>
      <c r="R269" s="210">
        <v>4781</v>
      </c>
      <c r="S269" s="208">
        <v>0.5</v>
      </c>
      <c r="T269" s="185">
        <f t="shared" si="64"/>
        <v>1.5</v>
      </c>
      <c r="U269" s="40"/>
      <c r="V269" s="156">
        <v>458</v>
      </c>
      <c r="W269" s="157">
        <v>0</v>
      </c>
      <c r="X269" s="45">
        <f t="shared" si="62"/>
        <v>2.29</v>
      </c>
      <c r="Y269" s="156">
        <v>369</v>
      </c>
      <c r="Z269" s="45">
        <f t="shared" si="65"/>
        <v>0.52714285714285714</v>
      </c>
      <c r="AA269" s="157">
        <v>0</v>
      </c>
      <c r="AB269" s="157">
        <v>0</v>
      </c>
      <c r="AC269" s="157">
        <v>0</v>
      </c>
      <c r="AD269" s="45">
        <f t="shared" si="66"/>
        <v>0</v>
      </c>
      <c r="AE269" s="157">
        <v>0</v>
      </c>
      <c r="AF269" s="45">
        <f t="shared" si="67"/>
        <v>0</v>
      </c>
      <c r="AG269" s="160">
        <v>113.8</v>
      </c>
      <c r="AH269" s="45">
        <f t="shared" si="68"/>
        <v>0</v>
      </c>
      <c r="AI269" s="185">
        <f t="shared" si="69"/>
        <v>2.8171428571428572</v>
      </c>
      <c r="AJ269" s="48">
        <f t="shared" si="70"/>
        <v>2.468631911132956</v>
      </c>
      <c r="AK269" s="175">
        <f t="shared" si="71"/>
        <v>3.968631911132956</v>
      </c>
      <c r="AL269" s="176">
        <f t="shared" si="72"/>
        <v>4</v>
      </c>
      <c r="AM269" s="176">
        <v>3.5</v>
      </c>
      <c r="AN269" s="240">
        <f t="shared" si="63"/>
        <v>-0.5</v>
      </c>
    </row>
    <row r="270" spans="1:40" ht="18" customHeight="1" x14ac:dyDescent="0.25">
      <c r="A270" s="5" t="s">
        <v>238</v>
      </c>
      <c r="B270" s="6" t="s">
        <v>8</v>
      </c>
      <c r="C270" s="7" t="s">
        <v>8</v>
      </c>
      <c r="D270" s="7" t="s">
        <v>9</v>
      </c>
      <c r="E270" s="7" t="s">
        <v>10</v>
      </c>
      <c r="F270" s="8"/>
      <c r="G270" s="192" t="s">
        <v>11</v>
      </c>
      <c r="H270" s="193"/>
      <c r="I270" s="124" t="s">
        <v>239</v>
      </c>
      <c r="J270" s="124" t="s">
        <v>240</v>
      </c>
      <c r="K270" s="185">
        <v>1</v>
      </c>
      <c r="L270" s="185">
        <v>0</v>
      </c>
      <c r="M270" s="185">
        <v>0</v>
      </c>
      <c r="N270" s="9">
        <v>0</v>
      </c>
      <c r="O270" s="9">
        <v>0</v>
      </c>
      <c r="P270" s="185">
        <v>0</v>
      </c>
      <c r="Q270" s="185">
        <v>0</v>
      </c>
      <c r="R270" s="210">
        <v>5500</v>
      </c>
      <c r="S270" s="208">
        <v>0.5</v>
      </c>
      <c r="T270" s="185">
        <f t="shared" si="64"/>
        <v>1.5</v>
      </c>
      <c r="U270" s="40"/>
      <c r="V270" s="156">
        <v>341</v>
      </c>
      <c r="W270" s="157">
        <v>0</v>
      </c>
      <c r="X270" s="45">
        <f t="shared" si="62"/>
        <v>1.7050000000000001</v>
      </c>
      <c r="Y270" s="156">
        <v>254</v>
      </c>
      <c r="Z270" s="45">
        <f t="shared" si="65"/>
        <v>0.36285714285714288</v>
      </c>
      <c r="AA270" s="157">
        <v>0</v>
      </c>
      <c r="AB270" s="157">
        <v>0</v>
      </c>
      <c r="AC270" s="157">
        <v>0</v>
      </c>
      <c r="AD270" s="45">
        <f t="shared" si="66"/>
        <v>0</v>
      </c>
      <c r="AE270" s="157">
        <v>0</v>
      </c>
      <c r="AF270" s="45">
        <f t="shared" si="67"/>
        <v>0</v>
      </c>
      <c r="AG270" s="160">
        <v>97.3</v>
      </c>
      <c r="AH270" s="45">
        <f t="shared" si="68"/>
        <v>0.5</v>
      </c>
      <c r="AI270" s="185">
        <f t="shared" si="69"/>
        <v>2.5678571428571431</v>
      </c>
      <c r="AJ270" s="48">
        <f t="shared" si="70"/>
        <v>2.2501855275159679</v>
      </c>
      <c r="AK270" s="175">
        <f t="shared" si="71"/>
        <v>3.7501855275159679</v>
      </c>
      <c r="AL270" s="176">
        <f t="shared" si="72"/>
        <v>3.75</v>
      </c>
      <c r="AM270" s="176">
        <v>3.5</v>
      </c>
      <c r="AN270" s="240">
        <f t="shared" si="63"/>
        <v>-0.25</v>
      </c>
    </row>
    <row r="271" spans="1:40" ht="18" customHeight="1" x14ac:dyDescent="0.25">
      <c r="A271" s="5" t="s">
        <v>495</v>
      </c>
      <c r="B271" s="6" t="s">
        <v>33</v>
      </c>
      <c r="C271" s="7" t="s">
        <v>49</v>
      </c>
      <c r="D271" s="7" t="s">
        <v>9</v>
      </c>
      <c r="E271" s="7" t="s">
        <v>10</v>
      </c>
      <c r="F271" s="8"/>
      <c r="G271" s="192" t="s">
        <v>35</v>
      </c>
      <c r="H271" s="193"/>
      <c r="I271" s="124" t="s">
        <v>496</v>
      </c>
      <c r="J271" s="124" t="s">
        <v>240</v>
      </c>
      <c r="K271" s="185">
        <v>1</v>
      </c>
      <c r="L271" s="185">
        <v>0</v>
      </c>
      <c r="M271" s="185">
        <v>0</v>
      </c>
      <c r="N271" s="9">
        <v>0</v>
      </c>
      <c r="O271" s="9">
        <v>2</v>
      </c>
      <c r="P271" s="185">
        <v>0</v>
      </c>
      <c r="Q271" s="185">
        <v>0</v>
      </c>
      <c r="R271" s="210">
        <v>11729</v>
      </c>
      <c r="S271" s="208">
        <v>1</v>
      </c>
      <c r="T271" s="185">
        <f t="shared" si="64"/>
        <v>4</v>
      </c>
      <c r="U271" s="40"/>
      <c r="V271" s="156">
        <v>609</v>
      </c>
      <c r="W271" s="157">
        <v>0</v>
      </c>
      <c r="X271" s="45">
        <f>((V271-W271)/150)*0.5+(W271/200)*0.5</f>
        <v>2.0299999999999998</v>
      </c>
      <c r="Y271" s="156">
        <v>276</v>
      </c>
      <c r="Z271" s="45">
        <f t="shared" si="65"/>
        <v>0.39428571428571429</v>
      </c>
      <c r="AA271" s="157">
        <v>161</v>
      </c>
      <c r="AB271" s="157">
        <v>61</v>
      </c>
      <c r="AC271" s="157">
        <v>0</v>
      </c>
      <c r="AD271" s="45">
        <f t="shared" si="66"/>
        <v>3.7</v>
      </c>
      <c r="AE271" s="157">
        <v>0</v>
      </c>
      <c r="AF271" s="45">
        <f t="shared" si="67"/>
        <v>0</v>
      </c>
      <c r="AG271" s="160">
        <v>110.8</v>
      </c>
      <c r="AH271" s="45">
        <f t="shared" si="68"/>
        <v>0</v>
      </c>
      <c r="AI271" s="185">
        <f t="shared" si="69"/>
        <v>6.1242857142857137</v>
      </c>
      <c r="AJ271" s="48">
        <f t="shared" si="70"/>
        <v>5.366645539060336</v>
      </c>
      <c r="AK271" s="175">
        <f t="shared" si="71"/>
        <v>9.366645539060336</v>
      </c>
      <c r="AL271" s="176">
        <f t="shared" si="72"/>
        <v>9.25</v>
      </c>
      <c r="AM271" s="176">
        <v>8</v>
      </c>
      <c r="AN271" s="240">
        <f t="shared" si="63"/>
        <v>-1.25</v>
      </c>
    </row>
    <row r="272" spans="1:40" ht="18" customHeight="1" x14ac:dyDescent="0.25">
      <c r="A272" s="5" t="s">
        <v>528</v>
      </c>
      <c r="B272" s="6" t="s">
        <v>8</v>
      </c>
      <c r="C272" s="7" t="s">
        <v>8</v>
      </c>
      <c r="D272" s="7" t="s">
        <v>9</v>
      </c>
      <c r="E272" s="7" t="s">
        <v>10</v>
      </c>
      <c r="F272" s="8"/>
      <c r="G272" s="192" t="s">
        <v>11</v>
      </c>
      <c r="H272" s="193"/>
      <c r="I272" s="124" t="s">
        <v>529</v>
      </c>
      <c r="J272" s="124" t="s">
        <v>240</v>
      </c>
      <c r="K272" s="185">
        <v>1</v>
      </c>
      <c r="L272" s="185">
        <v>0</v>
      </c>
      <c r="M272" s="185">
        <v>0</v>
      </c>
      <c r="N272" s="9">
        <v>0</v>
      </c>
      <c r="O272" s="9">
        <v>0</v>
      </c>
      <c r="P272" s="185">
        <v>0</v>
      </c>
      <c r="Q272" s="185">
        <v>0</v>
      </c>
      <c r="R272" s="210">
        <v>8664</v>
      </c>
      <c r="S272" s="208">
        <v>0.5</v>
      </c>
      <c r="T272" s="185">
        <f t="shared" si="64"/>
        <v>1.5</v>
      </c>
      <c r="U272" s="40"/>
      <c r="V272" s="156">
        <v>534</v>
      </c>
      <c r="W272" s="157">
        <v>0</v>
      </c>
      <c r="X272" s="45">
        <f>((V272-W272)/100)*0.5+(W272/200)*0.5</f>
        <v>2.67</v>
      </c>
      <c r="Y272" s="156">
        <v>315</v>
      </c>
      <c r="Z272" s="45">
        <f t="shared" si="65"/>
        <v>0.45</v>
      </c>
      <c r="AA272" s="157">
        <v>0</v>
      </c>
      <c r="AB272" s="157">
        <v>0</v>
      </c>
      <c r="AC272" s="157">
        <v>0</v>
      </c>
      <c r="AD272" s="45">
        <f t="shared" si="66"/>
        <v>0</v>
      </c>
      <c r="AE272" s="157">
        <v>33</v>
      </c>
      <c r="AF272" s="45">
        <f t="shared" si="67"/>
        <v>0.5</v>
      </c>
      <c r="AG272" s="160">
        <v>89.2</v>
      </c>
      <c r="AH272" s="45">
        <f t="shared" si="68"/>
        <v>0.75</v>
      </c>
      <c r="AI272" s="185">
        <f t="shared" si="69"/>
        <v>4.37</v>
      </c>
      <c r="AJ272" s="48">
        <f t="shared" si="70"/>
        <v>3.8293838824319026</v>
      </c>
      <c r="AK272" s="175">
        <f t="shared" si="71"/>
        <v>5.3293838824319026</v>
      </c>
      <c r="AL272" s="176">
        <f t="shared" si="72"/>
        <v>5.25</v>
      </c>
      <c r="AM272" s="176">
        <v>5</v>
      </c>
      <c r="AN272" s="240">
        <f t="shared" si="63"/>
        <v>-0.25</v>
      </c>
    </row>
    <row r="273" spans="1:40" ht="18" customHeight="1" x14ac:dyDescent="0.25">
      <c r="A273" s="5" t="s">
        <v>225</v>
      </c>
      <c r="B273" s="6" t="s">
        <v>8</v>
      </c>
      <c r="C273" s="7" t="s">
        <v>8</v>
      </c>
      <c r="D273" s="7" t="s">
        <v>9</v>
      </c>
      <c r="E273" s="137" t="s">
        <v>29</v>
      </c>
      <c r="F273" s="8"/>
      <c r="G273" s="192" t="s">
        <v>11</v>
      </c>
      <c r="H273" s="193"/>
      <c r="I273" s="124" t="s">
        <v>226</v>
      </c>
      <c r="J273" s="124" t="s">
        <v>227</v>
      </c>
      <c r="K273" s="185">
        <v>1</v>
      </c>
      <c r="L273" s="9">
        <v>1</v>
      </c>
      <c r="M273" s="185">
        <v>0</v>
      </c>
      <c r="N273" s="9">
        <v>0</v>
      </c>
      <c r="O273" s="9">
        <v>0</v>
      </c>
      <c r="P273" s="185">
        <v>0</v>
      </c>
      <c r="Q273" s="185">
        <v>0</v>
      </c>
      <c r="R273" s="210">
        <v>4845</v>
      </c>
      <c r="S273" s="208">
        <v>0.5</v>
      </c>
      <c r="T273" s="185">
        <f t="shared" si="64"/>
        <v>2.5</v>
      </c>
      <c r="U273" s="40"/>
      <c r="V273" s="156">
        <v>497</v>
      </c>
      <c r="W273" s="157">
        <v>0</v>
      </c>
      <c r="X273" s="45">
        <f>((V273-W273)/100)*0.5+(W273/200)*0.5</f>
        <v>2.4849999999999999</v>
      </c>
      <c r="Y273" s="156">
        <v>229</v>
      </c>
      <c r="Z273" s="45">
        <f t="shared" si="65"/>
        <v>0.32714285714285712</v>
      </c>
      <c r="AA273" s="157">
        <v>0</v>
      </c>
      <c r="AB273" s="157">
        <v>0</v>
      </c>
      <c r="AC273" s="157">
        <v>0</v>
      </c>
      <c r="AD273" s="45">
        <f t="shared" si="66"/>
        <v>0</v>
      </c>
      <c r="AE273" s="157">
        <v>0</v>
      </c>
      <c r="AF273" s="45">
        <f t="shared" si="67"/>
        <v>0</v>
      </c>
      <c r="AG273" s="160">
        <v>92.9</v>
      </c>
      <c r="AH273" s="45">
        <f t="shared" si="68"/>
        <v>0.5</v>
      </c>
      <c r="AI273" s="185">
        <f t="shared" si="69"/>
        <v>3.3121428571428568</v>
      </c>
      <c r="AJ273" s="48">
        <f t="shared" si="70"/>
        <v>2.9023950740171189</v>
      </c>
      <c r="AK273" s="175">
        <f t="shared" si="71"/>
        <v>5.4023950740171189</v>
      </c>
      <c r="AL273" s="176">
        <f t="shared" si="72"/>
        <v>5.5</v>
      </c>
      <c r="AM273" s="176">
        <v>4.5</v>
      </c>
      <c r="AN273" s="240">
        <f t="shared" si="63"/>
        <v>-1</v>
      </c>
    </row>
    <row r="274" spans="1:40" ht="18" customHeight="1" x14ac:dyDescent="0.25">
      <c r="A274" s="5" t="s">
        <v>588</v>
      </c>
      <c r="B274" s="6" t="s">
        <v>8</v>
      </c>
      <c r="C274" s="7" t="s">
        <v>8</v>
      </c>
      <c r="D274" s="7" t="s">
        <v>9</v>
      </c>
      <c r="E274" s="137" t="s">
        <v>29</v>
      </c>
      <c r="F274" s="8"/>
      <c r="G274" s="192" t="s">
        <v>11</v>
      </c>
      <c r="H274" s="193"/>
      <c r="I274" s="124" t="s">
        <v>589</v>
      </c>
      <c r="J274" s="124" t="s">
        <v>590</v>
      </c>
      <c r="K274" s="185">
        <v>1</v>
      </c>
      <c r="L274" s="9">
        <v>1</v>
      </c>
      <c r="M274" s="185">
        <v>0</v>
      </c>
      <c r="N274" s="9">
        <v>0</v>
      </c>
      <c r="O274" s="9">
        <v>0</v>
      </c>
      <c r="P274" s="185">
        <v>0</v>
      </c>
      <c r="Q274" s="185">
        <v>0</v>
      </c>
      <c r="R274" s="210">
        <v>3304</v>
      </c>
      <c r="S274" s="208">
        <v>0.5</v>
      </c>
      <c r="T274" s="185">
        <f t="shared" si="64"/>
        <v>2.5</v>
      </c>
      <c r="U274" s="40"/>
      <c r="V274" s="159">
        <v>223</v>
      </c>
      <c r="W274" s="157">
        <v>0</v>
      </c>
      <c r="X274" s="45">
        <f>((V274-W274)/100)*0.5+(W274/200)*0.5</f>
        <v>1.115</v>
      </c>
      <c r="Y274" s="159">
        <v>192</v>
      </c>
      <c r="Z274" s="45">
        <f t="shared" si="65"/>
        <v>0.2742857142857143</v>
      </c>
      <c r="AA274" s="157">
        <v>0</v>
      </c>
      <c r="AB274" s="157">
        <v>0</v>
      </c>
      <c r="AC274" s="157">
        <v>0</v>
      </c>
      <c r="AD274" s="45">
        <f t="shared" si="66"/>
        <v>0</v>
      </c>
      <c r="AE274" s="157">
        <v>0</v>
      </c>
      <c r="AF274" s="45">
        <f t="shared" si="67"/>
        <v>0</v>
      </c>
      <c r="AG274" s="160">
        <v>80.599999999999994</v>
      </c>
      <c r="AH274" s="45">
        <f t="shared" si="68"/>
        <v>0.75</v>
      </c>
      <c r="AI274" s="185">
        <f t="shared" si="69"/>
        <v>2.1392857142857142</v>
      </c>
      <c r="AJ274" s="48">
        <f t="shared" si="70"/>
        <v>1.8746330055383376</v>
      </c>
      <c r="AK274" s="175">
        <f t="shared" si="71"/>
        <v>4.3746330055383371</v>
      </c>
      <c r="AL274" s="176">
        <f t="shared" si="72"/>
        <v>4.25</v>
      </c>
      <c r="AM274" s="176">
        <v>4</v>
      </c>
      <c r="AN274" s="240">
        <f t="shared" si="63"/>
        <v>-0.25</v>
      </c>
    </row>
    <row r="275" spans="1:40" ht="30" customHeight="1" x14ac:dyDescent="0.25">
      <c r="A275" s="153"/>
      <c r="B275" s="154"/>
      <c r="C275" s="154"/>
      <c r="D275" s="154"/>
      <c r="E275" s="154"/>
      <c r="F275" s="154"/>
      <c r="G275" s="154"/>
      <c r="H275" s="193"/>
      <c r="I275" s="154"/>
      <c r="J275" s="155" t="s">
        <v>610</v>
      </c>
      <c r="K275" s="15">
        <f t="shared" ref="K275:S275" si="73">SUM(K5:K274)</f>
        <v>266.25</v>
      </c>
      <c r="L275" s="15">
        <f t="shared" si="73"/>
        <v>30</v>
      </c>
      <c r="M275" s="15">
        <f t="shared" si="73"/>
        <v>19.5</v>
      </c>
      <c r="N275" s="15">
        <f t="shared" si="73"/>
        <v>3.25</v>
      </c>
      <c r="O275" s="15">
        <f t="shared" si="73"/>
        <v>118</v>
      </c>
      <c r="P275" s="15">
        <f t="shared" si="73"/>
        <v>2</v>
      </c>
      <c r="Q275" s="15">
        <f t="shared" si="73"/>
        <v>5</v>
      </c>
      <c r="R275" s="211">
        <f t="shared" si="73"/>
        <v>2475297</v>
      </c>
      <c r="S275" s="18">
        <f t="shared" si="73"/>
        <v>174</v>
      </c>
      <c r="T275" s="149">
        <f t="shared" si="64"/>
        <v>618</v>
      </c>
      <c r="U275" s="21"/>
      <c r="V275" s="183">
        <f t="shared" ref="V275:AI275" si="74">SUM(V5:V274)</f>
        <v>143253</v>
      </c>
      <c r="W275" s="183">
        <f t="shared" si="74"/>
        <v>6235</v>
      </c>
      <c r="X275" s="45">
        <f t="shared" si="74"/>
        <v>643.62698979591835</v>
      </c>
      <c r="Y275" s="183">
        <f t="shared" si="74"/>
        <v>94610</v>
      </c>
      <c r="Z275" s="45">
        <f t="shared" si="74"/>
        <v>135.15714285714287</v>
      </c>
      <c r="AA275" s="158">
        <f t="shared" si="74"/>
        <v>2419</v>
      </c>
      <c r="AB275" s="158">
        <f t="shared" si="74"/>
        <v>3023</v>
      </c>
      <c r="AC275" s="158">
        <f t="shared" si="74"/>
        <v>617</v>
      </c>
      <c r="AD275" s="45">
        <f t="shared" si="74"/>
        <v>95.841666666666669</v>
      </c>
      <c r="AE275" s="183">
        <f t="shared" si="74"/>
        <v>3083</v>
      </c>
      <c r="AF275" s="45">
        <f t="shared" si="74"/>
        <v>29.25</v>
      </c>
      <c r="AG275" s="184">
        <f t="shared" si="74"/>
        <v>24580.399999999987</v>
      </c>
      <c r="AH275" s="45">
        <f t="shared" si="74"/>
        <v>150</v>
      </c>
      <c r="AI275" s="150">
        <f t="shared" si="74"/>
        <v>1053.8757993197266</v>
      </c>
      <c r="AJ275" s="151">
        <f t="shared" si="70"/>
        <v>923.5</v>
      </c>
      <c r="AK275" s="177">
        <f t="shared" si="71"/>
        <v>1541.5</v>
      </c>
      <c r="AL275" s="178">
        <f>SUM(AL5:AL274)</f>
        <v>1541.25</v>
      </c>
      <c r="AM275" s="196">
        <f>SUM(AM5:AM274)</f>
        <v>1541.5</v>
      </c>
      <c r="AN275" s="238">
        <f>SUM(AN5:AN274)</f>
        <v>0.25</v>
      </c>
    </row>
    <row r="276" spans="1:40" ht="18" customHeight="1" x14ac:dyDescent="0.25">
      <c r="A276" s="202"/>
      <c r="B276" s="202"/>
      <c r="C276" s="202"/>
      <c r="D276" s="202"/>
      <c r="E276" s="187"/>
      <c r="F276" s="187"/>
      <c r="G276" s="187"/>
      <c r="H276" s="123"/>
      <c r="I276" s="187"/>
      <c r="J276" s="187"/>
      <c r="K276" s="203"/>
      <c r="L276" s="203"/>
      <c r="M276" s="203"/>
      <c r="N276" s="203"/>
      <c r="O276" s="203"/>
      <c r="P276" s="203"/>
      <c r="Q276" s="203"/>
      <c r="R276" s="203"/>
      <c r="S276" s="203"/>
      <c r="T276" s="173">
        <f>T280</f>
        <v>618</v>
      </c>
      <c r="U276" s="20"/>
      <c r="AE276" s="203"/>
      <c r="AF276" s="123"/>
      <c r="AG276" s="201"/>
      <c r="AH276" s="203"/>
      <c r="AI276" s="21"/>
      <c r="AJ276" s="172">
        <f>T282</f>
        <v>923.5</v>
      </c>
      <c r="AK276" s="173">
        <f t="shared" si="71"/>
        <v>1541.5</v>
      </c>
      <c r="AL276" s="21"/>
      <c r="AM276" s="21"/>
      <c r="AN276" s="21"/>
    </row>
    <row r="277" spans="1:40" ht="18" customHeight="1" thickBot="1" x14ac:dyDescent="0.3">
      <c r="A277" s="14"/>
      <c r="B277" s="187"/>
      <c r="C277" s="202"/>
      <c r="D277" s="42" t="s">
        <v>42</v>
      </c>
      <c r="E277" s="202"/>
      <c r="F277" s="202"/>
      <c r="G277" s="202"/>
      <c r="H277" s="123"/>
      <c r="I277" s="202"/>
      <c r="J277" s="20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AE277" s="203"/>
      <c r="AF277" s="40"/>
      <c r="AG277" s="201"/>
      <c r="AH277" s="203"/>
      <c r="AI277" s="203"/>
      <c r="AJ277" s="201"/>
      <c r="AK277" s="203"/>
      <c r="AL277" s="203"/>
      <c r="AM277" s="202"/>
      <c r="AN277" s="203"/>
    </row>
    <row r="278" spans="1:40" ht="18" customHeight="1" x14ac:dyDescent="0.25">
      <c r="A278" s="137"/>
      <c r="B278" s="202"/>
      <c r="C278" s="202"/>
      <c r="D278" s="42" t="s">
        <v>42</v>
      </c>
      <c r="E278" s="202"/>
      <c r="F278" s="202"/>
      <c r="G278" s="202"/>
      <c r="H278" s="123"/>
      <c r="I278" s="202"/>
      <c r="J278" s="202"/>
      <c r="K278" s="203"/>
      <c r="L278" s="203"/>
      <c r="M278" s="203"/>
      <c r="N278" s="203"/>
      <c r="O278" s="203"/>
      <c r="P278" s="203"/>
      <c r="Q278" s="163"/>
      <c r="R278" s="164"/>
      <c r="S278" s="164"/>
      <c r="T278" s="165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187"/>
      <c r="AJ278" s="204"/>
      <c r="AK278" s="204"/>
      <c r="AL278" s="205"/>
      <c r="AM278" s="204"/>
      <c r="AN278" s="206"/>
    </row>
    <row r="279" spans="1:40" ht="18" customHeight="1" x14ac:dyDescent="0.25">
      <c r="A279" s="131"/>
      <c r="B279" s="202"/>
      <c r="C279" s="202"/>
      <c r="D279" s="42" t="s">
        <v>620</v>
      </c>
      <c r="E279" s="202"/>
      <c r="F279" s="202"/>
      <c r="G279" s="202"/>
      <c r="H279" s="123"/>
      <c r="I279" s="202"/>
      <c r="J279" s="202"/>
      <c r="K279" s="203"/>
      <c r="L279" s="203"/>
      <c r="M279" s="203"/>
      <c r="N279" s="203"/>
      <c r="O279" s="203"/>
      <c r="P279" s="203"/>
      <c r="Q279" s="166"/>
      <c r="R279" s="187"/>
      <c r="S279" s="162" t="s">
        <v>669</v>
      </c>
      <c r="T279" s="167">
        <v>1541.5</v>
      </c>
      <c r="AE279" s="203"/>
      <c r="AF279" s="123"/>
      <c r="AG279" s="201"/>
      <c r="AH279" s="203"/>
      <c r="AI279" s="203"/>
      <c r="AJ279" s="201"/>
      <c r="AK279" s="203"/>
      <c r="AL279" s="203"/>
      <c r="AM279" s="202"/>
      <c r="AN279" s="203"/>
    </row>
    <row r="280" spans="1:40" ht="18" customHeight="1" x14ac:dyDescent="0.25">
      <c r="A280" s="133"/>
      <c r="B280" s="202"/>
      <c r="C280" s="202"/>
      <c r="D280" s="42" t="s">
        <v>658</v>
      </c>
      <c r="E280" s="202"/>
      <c r="F280" s="202"/>
      <c r="G280" s="202"/>
      <c r="H280" s="123"/>
      <c r="I280" s="202"/>
      <c r="J280" s="202"/>
      <c r="K280" s="203"/>
      <c r="L280" s="203"/>
      <c r="M280" s="203"/>
      <c r="N280" s="203"/>
      <c r="O280" s="203"/>
      <c r="P280" s="203"/>
      <c r="Q280" s="166"/>
      <c r="R280" s="187"/>
      <c r="S280" s="162" t="s">
        <v>670</v>
      </c>
      <c r="T280" s="168">
        <f>T275</f>
        <v>618</v>
      </c>
      <c r="AE280" s="203"/>
      <c r="AF280" s="123"/>
      <c r="AG280" s="201"/>
      <c r="AH280" s="203"/>
      <c r="AI280" s="203"/>
      <c r="AJ280" s="201"/>
      <c r="AK280" s="203"/>
      <c r="AL280" s="203"/>
      <c r="AM280" s="203"/>
      <c r="AN280" s="203"/>
    </row>
    <row r="281" spans="1:40" ht="18" customHeight="1" x14ac:dyDescent="0.25">
      <c r="A281" s="12"/>
      <c r="B281" s="202"/>
      <c r="C281" s="202"/>
      <c r="D281" s="42" t="s">
        <v>657</v>
      </c>
      <c r="E281" s="202"/>
      <c r="F281" s="202"/>
      <c r="G281" s="202"/>
      <c r="H281" s="123"/>
      <c r="I281" s="202"/>
      <c r="J281" s="202"/>
      <c r="K281" s="203"/>
      <c r="L281" s="203"/>
      <c r="M281" s="203"/>
      <c r="N281" s="203"/>
      <c r="O281" s="203"/>
      <c r="P281" s="203"/>
      <c r="Q281" s="166"/>
      <c r="R281" s="187"/>
      <c r="S281" s="187"/>
      <c r="T281" s="167"/>
      <c r="AE281" s="203"/>
      <c r="AF281" s="123"/>
      <c r="AG281" s="201"/>
      <c r="AH281" s="203"/>
      <c r="AI281" s="203"/>
      <c r="AJ281" s="201"/>
      <c r="AK281" s="203"/>
      <c r="AL281" s="203"/>
      <c r="AM281" s="203"/>
      <c r="AN281" s="203"/>
    </row>
    <row r="282" spans="1:40" ht="18" customHeight="1" x14ac:dyDescent="0.25">
      <c r="A282" s="202"/>
      <c r="B282" s="202"/>
      <c r="C282" s="202"/>
      <c r="D282" s="202"/>
      <c r="E282" s="202"/>
      <c r="F282" s="202"/>
      <c r="G282" s="202"/>
      <c r="H282" s="123"/>
      <c r="I282" s="202"/>
      <c r="J282" s="202"/>
      <c r="K282" s="203"/>
      <c r="L282" s="203"/>
      <c r="M282" s="203"/>
      <c r="N282" s="203"/>
      <c r="O282" s="203"/>
      <c r="P282" s="203"/>
      <c r="Q282" s="166"/>
      <c r="R282" s="187"/>
      <c r="S282" s="162" t="s">
        <v>671</v>
      </c>
      <c r="T282" s="168">
        <f>T279-T280</f>
        <v>923.5</v>
      </c>
      <c r="AE282" s="203"/>
      <c r="AF282" s="123"/>
      <c r="AG282" s="201"/>
      <c r="AH282" s="203"/>
      <c r="AI282" s="203"/>
      <c r="AJ282" s="201"/>
      <c r="AK282" s="203"/>
      <c r="AL282" s="203"/>
      <c r="AM282" s="203"/>
      <c r="AN282" s="203"/>
    </row>
    <row r="283" spans="1:40" ht="18" customHeight="1" thickBot="1" x14ac:dyDescent="0.3">
      <c r="F283" s="202"/>
      <c r="G283" s="214"/>
      <c r="H283" s="123"/>
      <c r="I283" s="202"/>
      <c r="J283" s="202"/>
      <c r="K283" s="203"/>
      <c r="L283" s="203"/>
      <c r="M283" s="203"/>
      <c r="N283" s="203"/>
      <c r="O283" s="203"/>
      <c r="P283" s="203"/>
      <c r="Q283" s="169"/>
      <c r="R283" s="170"/>
      <c r="S283" s="170"/>
      <c r="T283" s="171"/>
      <c r="AE283" s="203"/>
      <c r="AF283" s="123"/>
      <c r="AG283" s="201"/>
      <c r="AH283" s="203"/>
      <c r="AI283" s="203"/>
      <c r="AJ283" s="201"/>
      <c r="AK283" s="203"/>
      <c r="AL283" s="203"/>
      <c r="AM283" s="203"/>
      <c r="AN283" s="203"/>
    </row>
  </sheetData>
  <autoFilter ref="A4:AN283" xr:uid="{00000000-0009-0000-0000-000008000000}"/>
  <sortState ref="A5:AN274">
    <sortCondition ref="J5:J274"/>
    <sortCondition ref="I5:I274"/>
    <sortCondition ref="C5:C274"/>
  </sortState>
  <mergeCells count="2">
    <mergeCell ref="K1:T1"/>
    <mergeCell ref="V1:AI1"/>
  </mergeCells>
  <pageMargins left="0.70866141732283472" right="0.70866141732283472" top="0.74803149606299213" bottom="0.74803149606299213" header="0.31496062992125984" footer="0.31496062992125984"/>
  <pageSetup paperSize="8" scale="38" fitToHeight="0" orientation="landscape" r:id="rId1"/>
  <headerFooter>
    <oddHeader xml:space="preserve">&amp;L&amp;"Arial,Normal"&amp;8&amp;G&amp;C&amp;"Arial,Gras"&amp;18
&amp;22Barème AED Rentrée scolaire 2022&amp;R&amp;"Arial,Normal"&amp;8 25/05/2022
</oddHeader>
  </headerFooter>
  <ignoredErrors>
    <ignoredError sqref="T5:T274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9169-AB10-478D-AFDD-DDE425D080A9}">
  <dimension ref="A1:AO283"/>
  <sheetViews>
    <sheetView zoomScale="80" zoomScaleNormal="80" zoomScaleSheetLayoutView="80" workbookViewId="0">
      <pane xSplit="10" ySplit="4" topLeftCell="AK248" activePane="bottomRight" state="frozen"/>
      <selection pane="topRight" activeCell="K1" sqref="K1"/>
      <selection pane="bottomLeft" activeCell="A5" sqref="A5"/>
      <selection pane="bottomRight" activeCell="AN5" sqref="AN5:AN274"/>
    </sheetView>
  </sheetViews>
  <sheetFormatPr baseColWidth="10" defaultRowHeight="15" x14ac:dyDescent="0.25"/>
  <cols>
    <col min="2" max="2" width="0" hidden="1" customWidth="1"/>
    <col min="3" max="3" width="16.42578125" customWidth="1"/>
    <col min="9" max="9" width="34.42578125" customWidth="1"/>
    <col min="10" max="10" width="31.5703125" customWidth="1"/>
    <col min="11" max="17" width="11.42578125" customWidth="1"/>
    <col min="18" max="18" width="13.42578125" customWidth="1"/>
    <col min="19" max="20" width="11.42578125" customWidth="1"/>
    <col min="22" max="41" width="11.42578125" customWidth="1"/>
  </cols>
  <sheetData>
    <row r="1" spans="1:41" s="16" customFormat="1" ht="46.5" thickTop="1" thickBot="1" x14ac:dyDescent="0.3">
      <c r="H1"/>
      <c r="I1" s="226" t="s">
        <v>701</v>
      </c>
      <c r="K1" s="244" t="s">
        <v>613</v>
      </c>
      <c r="L1" s="245"/>
      <c r="M1" s="245"/>
      <c r="N1" s="245"/>
      <c r="O1" s="245"/>
      <c r="P1" s="245"/>
      <c r="Q1" s="245"/>
      <c r="R1" s="245"/>
      <c r="S1" s="245"/>
      <c r="T1" s="246"/>
      <c r="U1" s="2"/>
      <c r="V1" s="252" t="s">
        <v>606</v>
      </c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4"/>
      <c r="AJ1" s="49"/>
      <c r="AK1" s="37"/>
      <c r="AL1" s="37"/>
      <c r="AM1" s="37"/>
      <c r="AN1" s="37"/>
      <c r="AO1" s="37"/>
    </row>
    <row r="2" spans="1:41" s="44" customFormat="1" ht="35.25" thickTop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6"/>
      <c r="AH2" s="2"/>
      <c r="AI2" s="2"/>
      <c r="AJ2" s="49"/>
      <c r="AK2" s="148"/>
      <c r="AL2" s="148"/>
      <c r="AM2" s="37"/>
      <c r="AN2" s="37"/>
      <c r="AO2" s="37"/>
    </row>
    <row r="3" spans="1:41" s="16" customFormat="1" x14ac:dyDescent="0.25">
      <c r="H3"/>
      <c r="K3" s="17"/>
      <c r="L3" s="17"/>
      <c r="M3" s="17"/>
      <c r="N3" s="17"/>
      <c r="O3" s="17"/>
      <c r="P3" s="17"/>
      <c r="Q3" s="17"/>
      <c r="R3" s="17"/>
      <c r="S3" s="17"/>
      <c r="T3" s="17"/>
      <c r="U3" s="41"/>
      <c r="V3" s="41"/>
      <c r="W3" s="41"/>
      <c r="X3" s="41"/>
      <c r="Y3" s="41"/>
      <c r="Z3" s="41"/>
      <c r="AA3" s="41"/>
      <c r="AB3" s="41"/>
      <c r="AC3" s="41"/>
      <c r="AD3" s="41"/>
      <c r="AE3" s="17"/>
      <c r="AF3"/>
      <c r="AG3" s="47"/>
      <c r="AH3" s="17"/>
      <c r="AI3" s="17"/>
      <c r="AJ3" s="47"/>
      <c r="AK3" s="38"/>
      <c r="AL3" s="38"/>
      <c r="AN3" s="17"/>
      <c r="AO3" s="38"/>
    </row>
    <row r="4" spans="1:41" s="16" customFormat="1" ht="70.5" customHeight="1" x14ac:dyDescent="0.25">
      <c r="A4" s="181" t="s">
        <v>0</v>
      </c>
      <c r="B4" s="182" t="s">
        <v>1</v>
      </c>
      <c r="C4" s="182" t="s">
        <v>2</v>
      </c>
      <c r="D4" s="182" t="s">
        <v>3</v>
      </c>
      <c r="E4" s="182" t="s">
        <v>700</v>
      </c>
      <c r="F4" s="182" t="s">
        <v>695</v>
      </c>
      <c r="G4" s="190" t="s">
        <v>4</v>
      </c>
      <c r="H4" s="182" t="s">
        <v>658</v>
      </c>
      <c r="I4" s="182" t="s">
        <v>5</v>
      </c>
      <c r="J4" s="182" t="s">
        <v>6</v>
      </c>
      <c r="K4" s="135" t="s">
        <v>679</v>
      </c>
      <c r="L4" s="136" t="s">
        <v>29</v>
      </c>
      <c r="M4" s="127" t="s">
        <v>42</v>
      </c>
      <c r="N4" s="130" t="s">
        <v>678</v>
      </c>
      <c r="O4" s="134" t="s">
        <v>4</v>
      </c>
      <c r="P4" s="132" t="s">
        <v>663</v>
      </c>
      <c r="Q4" s="132" t="s">
        <v>664</v>
      </c>
      <c r="R4" s="129" t="s">
        <v>651</v>
      </c>
      <c r="S4" s="129" t="s">
        <v>652</v>
      </c>
      <c r="T4" s="145" t="s">
        <v>681</v>
      </c>
      <c r="U4" s="39"/>
      <c r="V4" s="141" t="s">
        <v>680</v>
      </c>
      <c r="W4" s="138" t="s">
        <v>667</v>
      </c>
      <c r="X4" s="141" t="s">
        <v>682</v>
      </c>
      <c r="Y4" s="142" t="s">
        <v>609</v>
      </c>
      <c r="Z4" s="142" t="s">
        <v>683</v>
      </c>
      <c r="AA4" s="128" t="s">
        <v>607</v>
      </c>
      <c r="AB4" s="128" t="s">
        <v>608</v>
      </c>
      <c r="AC4" s="128" t="s">
        <v>628</v>
      </c>
      <c r="AD4" s="128" t="s">
        <v>672</v>
      </c>
      <c r="AE4" s="140" t="s">
        <v>650</v>
      </c>
      <c r="AF4" s="140" t="s">
        <v>673</v>
      </c>
      <c r="AG4" s="228" t="s">
        <v>684</v>
      </c>
      <c r="AH4" s="229" t="s">
        <v>685</v>
      </c>
      <c r="AI4" s="146" t="s">
        <v>674</v>
      </c>
      <c r="AJ4" s="147" t="s">
        <v>686</v>
      </c>
      <c r="AK4" s="152" t="s">
        <v>675</v>
      </c>
      <c r="AL4" s="152" t="s">
        <v>693</v>
      </c>
      <c r="AM4" s="139" t="s">
        <v>668</v>
      </c>
      <c r="AN4" s="152" t="s">
        <v>702</v>
      </c>
      <c r="AO4" s="216"/>
    </row>
    <row r="5" spans="1:41" s="16" customFormat="1" ht="18" customHeight="1" x14ac:dyDescent="0.2">
      <c r="A5" s="10" t="s">
        <v>541</v>
      </c>
      <c r="B5" s="6" t="s">
        <v>33</v>
      </c>
      <c r="C5" s="12" t="s">
        <v>109</v>
      </c>
      <c r="D5" s="12" t="s">
        <v>9</v>
      </c>
      <c r="E5" s="12" t="s">
        <v>10</v>
      </c>
      <c r="F5" s="13"/>
      <c r="G5" s="191" t="s">
        <v>35</v>
      </c>
      <c r="H5" s="230"/>
      <c r="I5" s="125" t="s">
        <v>542</v>
      </c>
      <c r="J5" s="125" t="s">
        <v>112</v>
      </c>
      <c r="K5" s="212">
        <v>1</v>
      </c>
      <c r="L5" s="212">
        <v>0</v>
      </c>
      <c r="M5" s="212">
        <v>0</v>
      </c>
      <c r="N5" s="212">
        <v>0</v>
      </c>
      <c r="O5" s="212">
        <v>2</v>
      </c>
      <c r="P5" s="212">
        <v>0</v>
      </c>
      <c r="Q5" s="212">
        <v>0</v>
      </c>
      <c r="R5" s="209">
        <v>38526</v>
      </c>
      <c r="S5" s="212">
        <v>2</v>
      </c>
      <c r="T5" s="212">
        <v>5</v>
      </c>
      <c r="U5" s="40"/>
      <c r="V5" s="197">
        <v>1128</v>
      </c>
      <c r="W5" s="197">
        <v>65</v>
      </c>
      <c r="X5" s="45">
        <v>3.7058333333333335</v>
      </c>
      <c r="Y5" s="197">
        <v>927</v>
      </c>
      <c r="Z5" s="45">
        <v>1.3242857142857143</v>
      </c>
      <c r="AA5" s="197">
        <v>104</v>
      </c>
      <c r="AB5" s="197">
        <v>133</v>
      </c>
      <c r="AC5" s="197">
        <v>0</v>
      </c>
      <c r="AD5" s="45">
        <v>3.95</v>
      </c>
      <c r="AE5" s="197">
        <v>0</v>
      </c>
      <c r="AF5" s="45">
        <v>0</v>
      </c>
      <c r="AG5" s="199">
        <v>104.3</v>
      </c>
      <c r="AH5" s="45">
        <v>0.5</v>
      </c>
      <c r="AI5" s="212">
        <v>9.4801190476190484</v>
      </c>
      <c r="AJ5" s="200">
        <v>8.3073261062901764</v>
      </c>
      <c r="AK5" s="174">
        <v>13.307326106290176</v>
      </c>
      <c r="AL5" s="174">
        <v>13.25</v>
      </c>
      <c r="AM5" s="174">
        <v>14.5</v>
      </c>
      <c r="AN5" s="239">
        <v>-2</v>
      </c>
      <c r="AO5" s="215"/>
    </row>
    <row r="6" spans="1:41" s="16" customFormat="1" ht="18" customHeight="1" x14ac:dyDescent="0.2">
      <c r="A6" s="10" t="s">
        <v>640</v>
      </c>
      <c r="B6" s="6"/>
      <c r="C6" s="12" t="s">
        <v>630</v>
      </c>
      <c r="D6" s="12" t="s">
        <v>9</v>
      </c>
      <c r="E6" s="12" t="s">
        <v>10</v>
      </c>
      <c r="F6" s="13"/>
      <c r="G6" s="191" t="s">
        <v>11</v>
      </c>
      <c r="H6" s="230"/>
      <c r="I6" s="125" t="s">
        <v>542</v>
      </c>
      <c r="J6" s="125" t="s">
        <v>112</v>
      </c>
      <c r="K6" s="212">
        <v>1</v>
      </c>
      <c r="L6" s="212">
        <v>0</v>
      </c>
      <c r="M6" s="212">
        <v>0</v>
      </c>
      <c r="N6" s="212">
        <v>0</v>
      </c>
      <c r="O6" s="212">
        <v>0</v>
      </c>
      <c r="P6" s="212">
        <v>0</v>
      </c>
      <c r="Q6" s="212">
        <v>0</v>
      </c>
      <c r="R6" s="209">
        <v>0</v>
      </c>
      <c r="S6" s="212">
        <v>0</v>
      </c>
      <c r="T6" s="212">
        <v>1</v>
      </c>
      <c r="U6" s="40"/>
      <c r="V6" s="197">
        <v>335</v>
      </c>
      <c r="W6" s="197">
        <v>0</v>
      </c>
      <c r="X6" s="45">
        <v>1.675</v>
      </c>
      <c r="Y6" s="197">
        <v>0</v>
      </c>
      <c r="Z6" s="45">
        <v>0</v>
      </c>
      <c r="AA6" s="197">
        <v>0</v>
      </c>
      <c r="AB6" s="197">
        <v>0</v>
      </c>
      <c r="AC6" s="197">
        <v>0</v>
      </c>
      <c r="AD6" s="45">
        <v>0</v>
      </c>
      <c r="AE6" s="197">
        <v>0</v>
      </c>
      <c r="AF6" s="45">
        <v>0</v>
      </c>
      <c r="AG6" s="199">
        <v>84.2</v>
      </c>
      <c r="AH6" s="45">
        <v>0.75</v>
      </c>
      <c r="AI6" s="212">
        <v>2.4249999999999998</v>
      </c>
      <c r="AJ6" s="200">
        <v>2.125001353523424</v>
      </c>
      <c r="AK6" s="174">
        <v>3.125001353523424</v>
      </c>
      <c r="AL6" s="174">
        <v>3.25</v>
      </c>
      <c r="AM6" s="174"/>
      <c r="AN6" s="239"/>
      <c r="AO6" s="215"/>
    </row>
    <row r="7" spans="1:41" s="16" customFormat="1" ht="18" customHeight="1" x14ac:dyDescent="0.2">
      <c r="A7" s="10" t="s">
        <v>342</v>
      </c>
      <c r="B7" s="11" t="s">
        <v>33</v>
      </c>
      <c r="C7" s="12" t="s">
        <v>109</v>
      </c>
      <c r="D7" s="12" t="s">
        <v>9</v>
      </c>
      <c r="E7" s="12" t="s">
        <v>10</v>
      </c>
      <c r="F7" s="13"/>
      <c r="G7" s="191" t="s">
        <v>11</v>
      </c>
      <c r="H7" s="230"/>
      <c r="I7" s="125" t="s">
        <v>343</v>
      </c>
      <c r="J7" s="125" t="s">
        <v>124</v>
      </c>
      <c r="K7" s="212">
        <v>1</v>
      </c>
      <c r="L7" s="212">
        <v>0</v>
      </c>
      <c r="M7" s="212">
        <v>0</v>
      </c>
      <c r="N7" s="212">
        <v>0</v>
      </c>
      <c r="O7" s="212">
        <v>0</v>
      </c>
      <c r="P7" s="212">
        <v>0</v>
      </c>
      <c r="Q7" s="212">
        <v>0</v>
      </c>
      <c r="R7" s="209">
        <v>3900</v>
      </c>
      <c r="S7" s="212">
        <v>0.5</v>
      </c>
      <c r="T7" s="212">
        <v>1.5</v>
      </c>
      <c r="U7" s="40"/>
      <c r="V7" s="197">
        <v>76</v>
      </c>
      <c r="W7" s="197">
        <v>0</v>
      </c>
      <c r="X7" s="45">
        <v>0.25333333333333335</v>
      </c>
      <c r="Y7" s="225">
        <v>0</v>
      </c>
      <c r="Z7" s="45">
        <v>0</v>
      </c>
      <c r="AA7" s="197">
        <v>0</v>
      </c>
      <c r="AB7" s="197">
        <v>0</v>
      </c>
      <c r="AC7" s="197">
        <v>0</v>
      </c>
      <c r="AD7" s="45">
        <v>0</v>
      </c>
      <c r="AE7" s="197">
        <v>0</v>
      </c>
      <c r="AF7" s="45">
        <v>0</v>
      </c>
      <c r="AG7" s="199">
        <v>85.5</v>
      </c>
      <c r="AH7" s="45">
        <v>0.75</v>
      </c>
      <c r="AI7" s="212">
        <v>1.0033333333333334</v>
      </c>
      <c r="AJ7" s="200">
        <v>0.87921018200763001</v>
      </c>
      <c r="AK7" s="174">
        <v>2.3792101820076299</v>
      </c>
      <c r="AL7" s="174">
        <v>2.5</v>
      </c>
      <c r="AM7" s="174">
        <v>5</v>
      </c>
      <c r="AN7" s="239">
        <v>-1.75</v>
      </c>
      <c r="AO7" s="215"/>
    </row>
    <row r="8" spans="1:41" s="16" customFormat="1" ht="18" customHeight="1" x14ac:dyDescent="0.2">
      <c r="A8" s="10" t="s">
        <v>344</v>
      </c>
      <c r="B8" s="11" t="s">
        <v>33</v>
      </c>
      <c r="C8" s="12" t="s">
        <v>661</v>
      </c>
      <c r="D8" s="12" t="s">
        <v>9</v>
      </c>
      <c r="E8" s="12" t="s">
        <v>10</v>
      </c>
      <c r="F8" s="13"/>
      <c r="G8" s="191" t="s">
        <v>11</v>
      </c>
      <c r="H8" s="230"/>
      <c r="I8" s="125" t="s">
        <v>343</v>
      </c>
      <c r="J8" s="125" t="s">
        <v>124</v>
      </c>
      <c r="K8" s="212">
        <v>0.25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09">
        <v>250</v>
      </c>
      <c r="S8" s="212">
        <v>0.5</v>
      </c>
      <c r="T8" s="212">
        <v>0.75</v>
      </c>
      <c r="U8" s="40"/>
      <c r="V8" s="197">
        <v>30</v>
      </c>
      <c r="W8" s="197">
        <v>0</v>
      </c>
      <c r="X8" s="45">
        <v>0.30612244897959184</v>
      </c>
      <c r="Y8" s="197">
        <v>10</v>
      </c>
      <c r="Z8" s="45">
        <v>1.4285714285714285E-2</v>
      </c>
      <c r="AA8" s="197">
        <v>0</v>
      </c>
      <c r="AB8" s="197">
        <v>0</v>
      </c>
      <c r="AC8" s="197">
        <v>0</v>
      </c>
      <c r="AD8" s="45">
        <v>0</v>
      </c>
      <c r="AE8" s="197">
        <v>0</v>
      </c>
      <c r="AF8" s="45">
        <v>0</v>
      </c>
      <c r="AG8" s="199"/>
      <c r="AH8" s="45"/>
      <c r="AI8" s="212">
        <v>0.32040816326530613</v>
      </c>
      <c r="AJ8" s="200">
        <v>0.28077021881184738</v>
      </c>
      <c r="AK8" s="174">
        <v>1.0307702188118473</v>
      </c>
      <c r="AL8" s="174">
        <v>1</v>
      </c>
      <c r="AM8" s="174"/>
      <c r="AN8" s="239"/>
      <c r="AO8" s="215"/>
    </row>
    <row r="9" spans="1:41" s="16" customFormat="1" ht="18" customHeight="1" x14ac:dyDescent="0.2">
      <c r="A9" s="10" t="s">
        <v>641</v>
      </c>
      <c r="B9" s="11"/>
      <c r="C9" s="12" t="s">
        <v>630</v>
      </c>
      <c r="D9" s="12" t="s">
        <v>9</v>
      </c>
      <c r="E9" s="12" t="s">
        <v>10</v>
      </c>
      <c r="F9" s="13"/>
      <c r="G9" s="191" t="s">
        <v>11</v>
      </c>
      <c r="H9" s="230"/>
      <c r="I9" s="125" t="s">
        <v>343</v>
      </c>
      <c r="J9" s="125" t="s">
        <v>124</v>
      </c>
      <c r="K9" s="212">
        <v>1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2">
        <v>0</v>
      </c>
      <c r="R9" s="209">
        <v>0</v>
      </c>
      <c r="S9" s="212">
        <v>0</v>
      </c>
      <c r="T9" s="212">
        <v>1</v>
      </c>
      <c r="U9" s="40"/>
      <c r="V9" s="197">
        <v>326</v>
      </c>
      <c r="W9" s="197">
        <v>0</v>
      </c>
      <c r="X9" s="45">
        <v>1.63</v>
      </c>
      <c r="Y9" s="225">
        <v>160</v>
      </c>
      <c r="Z9" s="45">
        <v>0.22857142857142856</v>
      </c>
      <c r="AA9" s="197">
        <v>0</v>
      </c>
      <c r="AB9" s="197">
        <v>0</v>
      </c>
      <c r="AC9" s="197">
        <v>0</v>
      </c>
      <c r="AD9" s="45">
        <v>0</v>
      </c>
      <c r="AE9" s="197">
        <v>0</v>
      </c>
      <c r="AF9" s="45">
        <v>0</v>
      </c>
      <c r="AG9" s="199">
        <v>71.8</v>
      </c>
      <c r="AH9" s="45">
        <v>0.75</v>
      </c>
      <c r="AI9" s="212">
        <v>2.6085714285714285</v>
      </c>
      <c r="AJ9" s="200">
        <v>2.2858630171038428</v>
      </c>
      <c r="AK9" s="174">
        <v>3.2858630171038428</v>
      </c>
      <c r="AL9" s="174">
        <v>3.25</v>
      </c>
      <c r="AM9" s="174"/>
      <c r="AN9" s="239"/>
      <c r="AO9" s="215"/>
    </row>
    <row r="10" spans="1:41" s="16" customFormat="1" ht="18" customHeight="1" x14ac:dyDescent="0.2">
      <c r="A10" s="10" t="s">
        <v>214</v>
      </c>
      <c r="B10" s="11" t="s">
        <v>33</v>
      </c>
      <c r="C10" s="12" t="s">
        <v>49</v>
      </c>
      <c r="D10" s="12" t="s">
        <v>9</v>
      </c>
      <c r="E10" s="12" t="s">
        <v>10</v>
      </c>
      <c r="F10" s="13"/>
      <c r="G10" s="191" t="s">
        <v>35</v>
      </c>
      <c r="H10" s="230"/>
      <c r="I10" s="125" t="s">
        <v>215</v>
      </c>
      <c r="J10" s="125" t="s">
        <v>38</v>
      </c>
      <c r="K10" s="212">
        <v>1</v>
      </c>
      <c r="L10" s="212">
        <v>0</v>
      </c>
      <c r="M10" s="212">
        <v>0</v>
      </c>
      <c r="N10" s="212">
        <v>0</v>
      </c>
      <c r="O10" s="212">
        <v>2</v>
      </c>
      <c r="P10" s="212">
        <v>0</v>
      </c>
      <c r="Q10" s="212">
        <v>0</v>
      </c>
      <c r="R10" s="209">
        <v>19781</v>
      </c>
      <c r="S10" s="212">
        <v>1</v>
      </c>
      <c r="T10" s="212">
        <v>4</v>
      </c>
      <c r="U10" s="40"/>
      <c r="V10" s="197">
        <v>827</v>
      </c>
      <c r="W10" s="197">
        <v>293</v>
      </c>
      <c r="X10" s="45">
        <v>2.5125000000000002</v>
      </c>
      <c r="Y10" s="197">
        <v>545</v>
      </c>
      <c r="Z10" s="45">
        <v>0.77857142857142858</v>
      </c>
      <c r="AA10" s="197">
        <v>103</v>
      </c>
      <c r="AB10" s="197">
        <v>86</v>
      </c>
      <c r="AC10" s="197">
        <v>0</v>
      </c>
      <c r="AD10" s="45">
        <v>3.15</v>
      </c>
      <c r="AE10" s="197">
        <v>0</v>
      </c>
      <c r="AF10" s="45">
        <v>0</v>
      </c>
      <c r="AG10" s="199">
        <v>105.1</v>
      </c>
      <c r="AH10" s="45">
        <v>0.5</v>
      </c>
      <c r="AI10" s="212">
        <v>6.9410714285714281</v>
      </c>
      <c r="AJ10" s="200">
        <v>6.0823860538627033</v>
      </c>
      <c r="AK10" s="174">
        <v>10.082386053862702</v>
      </c>
      <c r="AL10" s="174">
        <v>10</v>
      </c>
      <c r="AM10" s="174">
        <v>13.5</v>
      </c>
      <c r="AN10" s="239">
        <v>-1.5</v>
      </c>
      <c r="AO10" s="215"/>
    </row>
    <row r="11" spans="1:41" s="16" customFormat="1" ht="18" customHeight="1" x14ac:dyDescent="0.2">
      <c r="A11" s="10" t="s">
        <v>216</v>
      </c>
      <c r="B11" s="11" t="s">
        <v>33</v>
      </c>
      <c r="C11" s="12" t="s">
        <v>34</v>
      </c>
      <c r="D11" s="12" t="s">
        <v>9</v>
      </c>
      <c r="E11" s="12" t="s">
        <v>10</v>
      </c>
      <c r="F11" s="13"/>
      <c r="G11" s="191" t="s">
        <v>35</v>
      </c>
      <c r="H11" s="230"/>
      <c r="I11" s="125" t="s">
        <v>215</v>
      </c>
      <c r="J11" s="125" t="s">
        <v>38</v>
      </c>
      <c r="K11" s="212">
        <v>1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09">
        <v>8289</v>
      </c>
      <c r="S11" s="212">
        <v>0.5</v>
      </c>
      <c r="T11" s="212">
        <v>1.5</v>
      </c>
      <c r="U11" s="40"/>
      <c r="V11" s="197">
        <v>358</v>
      </c>
      <c r="W11" s="197">
        <v>0</v>
      </c>
      <c r="X11" s="45">
        <v>1.79</v>
      </c>
      <c r="Y11" s="197">
        <v>216</v>
      </c>
      <c r="Z11" s="45">
        <v>0.30857142857142855</v>
      </c>
      <c r="AA11" s="197">
        <v>21</v>
      </c>
      <c r="AB11" s="197">
        <v>49</v>
      </c>
      <c r="AC11" s="197">
        <v>0</v>
      </c>
      <c r="AD11" s="45">
        <v>1.1666666666666667</v>
      </c>
      <c r="AE11" s="197">
        <v>0</v>
      </c>
      <c r="AF11" s="45">
        <v>0</v>
      </c>
      <c r="AG11" s="199">
        <v>84.6</v>
      </c>
      <c r="AH11" s="45">
        <v>0.75</v>
      </c>
      <c r="AI11" s="212">
        <v>4.0152380952380957</v>
      </c>
      <c r="AJ11" s="200">
        <v>3.5185098503504206</v>
      </c>
      <c r="AK11" s="174">
        <v>5.0185098503504211</v>
      </c>
      <c r="AL11" s="174">
        <v>5</v>
      </c>
      <c r="AM11" s="174"/>
      <c r="AN11" s="239"/>
      <c r="AO11" s="215"/>
    </row>
    <row r="12" spans="1:41" s="16" customFormat="1" ht="18" customHeight="1" x14ac:dyDescent="0.2">
      <c r="A12" s="5" t="s">
        <v>113</v>
      </c>
      <c r="B12" s="6" t="s">
        <v>33</v>
      </c>
      <c r="C12" s="7" t="s">
        <v>34</v>
      </c>
      <c r="D12" s="7" t="s">
        <v>9</v>
      </c>
      <c r="E12" s="7" t="s">
        <v>10</v>
      </c>
      <c r="F12" s="8"/>
      <c r="G12" s="192" t="s">
        <v>35</v>
      </c>
      <c r="H12" s="232"/>
      <c r="I12" s="126" t="s">
        <v>114</v>
      </c>
      <c r="J12" s="124" t="s">
        <v>115</v>
      </c>
      <c r="K12" s="213">
        <v>1</v>
      </c>
      <c r="L12" s="213">
        <v>0</v>
      </c>
      <c r="M12" s="213">
        <v>0</v>
      </c>
      <c r="N12" s="9">
        <v>0</v>
      </c>
      <c r="O12" s="9">
        <v>2</v>
      </c>
      <c r="P12" s="213">
        <v>0</v>
      </c>
      <c r="Q12" s="213">
        <v>0</v>
      </c>
      <c r="R12" s="210">
        <v>16566</v>
      </c>
      <c r="S12" s="213">
        <v>1</v>
      </c>
      <c r="T12" s="213">
        <v>4</v>
      </c>
      <c r="U12" s="40"/>
      <c r="V12" s="156">
        <v>231</v>
      </c>
      <c r="W12" s="157">
        <v>0</v>
      </c>
      <c r="X12" s="45">
        <v>1.155</v>
      </c>
      <c r="Y12" s="156">
        <v>64</v>
      </c>
      <c r="Z12" s="45">
        <v>9.1428571428571428E-2</v>
      </c>
      <c r="AA12" s="157">
        <v>28</v>
      </c>
      <c r="AB12" s="157">
        <v>126</v>
      </c>
      <c r="AC12" s="157">
        <v>0</v>
      </c>
      <c r="AD12" s="45">
        <v>2.5666666666666669</v>
      </c>
      <c r="AE12" s="157">
        <v>0</v>
      </c>
      <c r="AF12" s="45">
        <v>0</v>
      </c>
      <c r="AG12" s="160">
        <v>86.4</v>
      </c>
      <c r="AH12" s="45">
        <v>0.75</v>
      </c>
      <c r="AI12" s="213">
        <v>4.5630952380952383</v>
      </c>
      <c r="AJ12" s="48">
        <v>3.9985911576118247</v>
      </c>
      <c r="AK12" s="175">
        <v>7.9985911576118252</v>
      </c>
      <c r="AL12" s="176">
        <v>8</v>
      </c>
      <c r="AM12" s="176">
        <v>6.5</v>
      </c>
      <c r="AN12" s="240">
        <v>-1.5</v>
      </c>
      <c r="AO12" s="215"/>
    </row>
    <row r="13" spans="1:41" s="16" customFormat="1" ht="18" customHeight="1" x14ac:dyDescent="0.2">
      <c r="A13" s="10" t="s">
        <v>300</v>
      </c>
      <c r="B13" s="11" t="s">
        <v>33</v>
      </c>
      <c r="C13" s="12" t="s">
        <v>49</v>
      </c>
      <c r="D13" s="12" t="s">
        <v>9</v>
      </c>
      <c r="E13" s="12" t="s">
        <v>10</v>
      </c>
      <c r="F13" s="13"/>
      <c r="G13" s="191" t="s">
        <v>35</v>
      </c>
      <c r="H13" s="230"/>
      <c r="I13" s="125" t="s">
        <v>301</v>
      </c>
      <c r="J13" s="125" t="s">
        <v>124</v>
      </c>
      <c r="K13" s="212">
        <v>1</v>
      </c>
      <c r="L13" s="212">
        <v>0</v>
      </c>
      <c r="M13" s="212">
        <v>0</v>
      </c>
      <c r="N13" s="212">
        <v>0</v>
      </c>
      <c r="O13" s="212">
        <v>2</v>
      </c>
      <c r="P13" s="212">
        <v>0</v>
      </c>
      <c r="Q13" s="212">
        <v>0</v>
      </c>
      <c r="R13" s="209">
        <v>19062</v>
      </c>
      <c r="S13" s="212">
        <v>1</v>
      </c>
      <c r="T13" s="212">
        <v>4</v>
      </c>
      <c r="U13" s="40"/>
      <c r="V13" s="197">
        <v>983</v>
      </c>
      <c r="W13" s="197">
        <v>186</v>
      </c>
      <c r="X13" s="45">
        <v>3.1216666666666666</v>
      </c>
      <c r="Y13" s="197">
        <v>408</v>
      </c>
      <c r="Z13" s="45">
        <v>0.58285714285714285</v>
      </c>
      <c r="AA13" s="197">
        <v>114</v>
      </c>
      <c r="AB13" s="197">
        <v>52</v>
      </c>
      <c r="AC13" s="197">
        <v>0</v>
      </c>
      <c r="AD13" s="45">
        <v>2.7666666666666666</v>
      </c>
      <c r="AE13" s="197">
        <v>0</v>
      </c>
      <c r="AF13" s="45">
        <v>0</v>
      </c>
      <c r="AG13" s="199">
        <v>104.3</v>
      </c>
      <c r="AH13" s="45">
        <v>0.5</v>
      </c>
      <c r="AI13" s="212">
        <v>6.9711904761904755</v>
      </c>
      <c r="AJ13" s="200">
        <v>6.1087790505461301</v>
      </c>
      <c r="AK13" s="174">
        <v>10.108779050546129</v>
      </c>
      <c r="AL13" s="174">
        <v>10</v>
      </c>
      <c r="AM13" s="174">
        <v>8.5</v>
      </c>
      <c r="AN13" s="239">
        <v>-1.5</v>
      </c>
      <c r="AO13" s="10" t="s">
        <v>302</v>
      </c>
    </row>
    <row r="14" spans="1:41" s="16" customFormat="1" ht="18" customHeight="1" x14ac:dyDescent="0.2">
      <c r="A14" s="10" t="s">
        <v>450</v>
      </c>
      <c r="B14" s="6" t="s">
        <v>33</v>
      </c>
      <c r="C14" s="12" t="s">
        <v>109</v>
      </c>
      <c r="D14" s="12" t="s">
        <v>9</v>
      </c>
      <c r="E14" s="12" t="s">
        <v>10</v>
      </c>
      <c r="F14" s="13"/>
      <c r="G14" s="191" t="s">
        <v>35</v>
      </c>
      <c r="H14" s="230"/>
      <c r="I14" s="125" t="s">
        <v>451</v>
      </c>
      <c r="J14" s="125" t="s">
        <v>84</v>
      </c>
      <c r="K14" s="212">
        <v>1</v>
      </c>
      <c r="L14" s="212">
        <v>0</v>
      </c>
      <c r="M14" s="212">
        <v>0</v>
      </c>
      <c r="N14" s="212">
        <v>0</v>
      </c>
      <c r="O14" s="212">
        <v>2</v>
      </c>
      <c r="P14" s="212">
        <v>0</v>
      </c>
      <c r="Q14" s="212">
        <v>0</v>
      </c>
      <c r="R14" s="209">
        <v>17237</v>
      </c>
      <c r="S14" s="212">
        <v>1</v>
      </c>
      <c r="T14" s="212">
        <v>4</v>
      </c>
      <c r="U14" s="40"/>
      <c r="V14" s="197">
        <v>82</v>
      </c>
      <c r="W14" s="197">
        <v>50</v>
      </c>
      <c r="X14" s="45">
        <v>0.23166666666666669</v>
      </c>
      <c r="Y14" s="225">
        <v>0</v>
      </c>
      <c r="Z14" s="45">
        <v>0</v>
      </c>
      <c r="AA14" s="197">
        <v>35</v>
      </c>
      <c r="AB14" s="197">
        <v>86</v>
      </c>
      <c r="AC14" s="197">
        <v>0</v>
      </c>
      <c r="AD14" s="45">
        <v>2.0166666666666666</v>
      </c>
      <c r="AE14" s="197">
        <v>0</v>
      </c>
      <c r="AF14" s="45">
        <v>0</v>
      </c>
      <c r="AG14" s="199">
        <v>98.6</v>
      </c>
      <c r="AH14" s="45">
        <v>0.5</v>
      </c>
      <c r="AI14" s="212">
        <v>2.7483333333333331</v>
      </c>
      <c r="AJ14" s="200">
        <v>2.4083348673265474</v>
      </c>
      <c r="AK14" s="174">
        <v>6.4083348673265474</v>
      </c>
      <c r="AL14" s="174">
        <v>6.5</v>
      </c>
      <c r="AM14" s="174">
        <v>8.5</v>
      </c>
      <c r="AN14" s="239">
        <v>-1.5</v>
      </c>
      <c r="AO14" s="215"/>
    </row>
    <row r="15" spans="1:41" s="16" customFormat="1" ht="18" customHeight="1" x14ac:dyDescent="0.2">
      <c r="A15" s="10" t="s">
        <v>638</v>
      </c>
      <c r="B15" s="6"/>
      <c r="C15" s="12" t="s">
        <v>630</v>
      </c>
      <c r="D15" s="12" t="s">
        <v>9</v>
      </c>
      <c r="E15" s="12" t="s">
        <v>10</v>
      </c>
      <c r="F15" s="13"/>
      <c r="G15" s="191" t="s">
        <v>11</v>
      </c>
      <c r="H15" s="230"/>
      <c r="I15" s="125" t="s">
        <v>451</v>
      </c>
      <c r="J15" s="125" t="s">
        <v>84</v>
      </c>
      <c r="K15" s="212">
        <v>1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09">
        <v>0</v>
      </c>
      <c r="S15" s="212">
        <v>0</v>
      </c>
      <c r="T15" s="212">
        <v>1</v>
      </c>
      <c r="U15" s="40"/>
      <c r="V15" s="197">
        <v>351</v>
      </c>
      <c r="W15" s="197">
        <v>0</v>
      </c>
      <c r="X15" s="45">
        <v>1.7549999999999999</v>
      </c>
      <c r="Y15" s="225">
        <v>222</v>
      </c>
      <c r="Z15" s="45">
        <v>0.31714285714285712</v>
      </c>
      <c r="AA15" s="197">
        <v>0</v>
      </c>
      <c r="AB15" s="197">
        <v>0</v>
      </c>
      <c r="AC15" s="197">
        <v>0</v>
      </c>
      <c r="AD15" s="45">
        <v>0</v>
      </c>
      <c r="AE15" s="197">
        <v>0</v>
      </c>
      <c r="AF15" s="45">
        <v>0</v>
      </c>
      <c r="AG15" s="199">
        <v>78.599999999999994</v>
      </c>
      <c r="AH15" s="45">
        <v>0.75</v>
      </c>
      <c r="AI15" s="212">
        <v>2.8221428571428571</v>
      </c>
      <c r="AJ15" s="200">
        <v>2.4730133572226953</v>
      </c>
      <c r="AK15" s="174">
        <v>3.4730133572226953</v>
      </c>
      <c r="AL15" s="174">
        <v>3.5</v>
      </c>
      <c r="AM15" s="174"/>
      <c r="AN15" s="239"/>
      <c r="AO15" s="215"/>
    </row>
    <row r="16" spans="1:41" s="16" customFormat="1" ht="18" customHeight="1" x14ac:dyDescent="0.2">
      <c r="A16" s="10" t="s">
        <v>219</v>
      </c>
      <c r="B16" s="11" t="s">
        <v>33</v>
      </c>
      <c r="C16" s="12" t="s">
        <v>49</v>
      </c>
      <c r="D16" s="12" t="s">
        <v>9</v>
      </c>
      <c r="E16" s="12" t="s">
        <v>10</v>
      </c>
      <c r="F16" s="13"/>
      <c r="G16" s="191" t="s">
        <v>35</v>
      </c>
      <c r="H16" s="230"/>
      <c r="I16" s="125" t="s">
        <v>220</v>
      </c>
      <c r="J16" s="125" t="s">
        <v>38</v>
      </c>
      <c r="K16" s="212">
        <v>1</v>
      </c>
      <c r="L16" s="212">
        <v>0</v>
      </c>
      <c r="M16" s="212">
        <v>0</v>
      </c>
      <c r="N16" s="212">
        <v>0</v>
      </c>
      <c r="O16" s="212">
        <v>2</v>
      </c>
      <c r="P16" s="212">
        <v>0</v>
      </c>
      <c r="Q16" s="212">
        <v>0</v>
      </c>
      <c r="R16" s="209">
        <v>22188</v>
      </c>
      <c r="S16" s="212">
        <v>1</v>
      </c>
      <c r="T16" s="212">
        <v>4</v>
      </c>
      <c r="U16" s="40"/>
      <c r="V16" s="197">
        <v>1076</v>
      </c>
      <c r="W16" s="197">
        <v>660</v>
      </c>
      <c r="X16" s="45">
        <v>3.0366666666666666</v>
      </c>
      <c r="Y16" s="197">
        <v>542</v>
      </c>
      <c r="Z16" s="45">
        <v>0.77428571428571424</v>
      </c>
      <c r="AA16" s="197">
        <v>87</v>
      </c>
      <c r="AB16" s="197">
        <v>56</v>
      </c>
      <c r="AC16" s="197">
        <v>0</v>
      </c>
      <c r="AD16" s="45">
        <v>2.3833333333333333</v>
      </c>
      <c r="AE16" s="197">
        <v>0</v>
      </c>
      <c r="AF16" s="45">
        <v>0</v>
      </c>
      <c r="AG16" s="199">
        <v>92.1</v>
      </c>
      <c r="AH16" s="45">
        <v>0.5</v>
      </c>
      <c r="AI16" s="212">
        <v>6.694285714285714</v>
      </c>
      <c r="AJ16" s="200">
        <v>5.8661303932905842</v>
      </c>
      <c r="AK16" s="174">
        <v>9.8661303932905842</v>
      </c>
      <c r="AL16" s="174">
        <v>9.75</v>
      </c>
      <c r="AM16" s="174">
        <v>12.5</v>
      </c>
      <c r="AN16" s="239">
        <v>-1.25</v>
      </c>
      <c r="AO16" s="215"/>
    </row>
    <row r="17" spans="1:41" s="16" customFormat="1" ht="18" customHeight="1" x14ac:dyDescent="0.2">
      <c r="A17" s="10" t="s">
        <v>221</v>
      </c>
      <c r="B17" s="11" t="s">
        <v>33</v>
      </c>
      <c r="C17" s="12" t="s">
        <v>34</v>
      </c>
      <c r="D17" s="12" t="s">
        <v>9</v>
      </c>
      <c r="E17" s="12" t="s">
        <v>10</v>
      </c>
      <c r="F17" s="13"/>
      <c r="G17" s="191" t="s">
        <v>35</v>
      </c>
      <c r="H17" s="230"/>
      <c r="I17" s="125" t="s">
        <v>220</v>
      </c>
      <c r="J17" s="125" t="s">
        <v>38</v>
      </c>
      <c r="K17" s="212">
        <v>1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09">
        <v>6768</v>
      </c>
      <c r="S17" s="212">
        <v>0.5</v>
      </c>
      <c r="T17" s="212">
        <v>1.5</v>
      </c>
      <c r="U17" s="40"/>
      <c r="V17" s="197">
        <v>289</v>
      </c>
      <c r="W17" s="197">
        <v>0</v>
      </c>
      <c r="X17" s="45">
        <v>1.4450000000000001</v>
      </c>
      <c r="Y17" s="197">
        <v>190</v>
      </c>
      <c r="Z17" s="45">
        <v>0.27142857142857141</v>
      </c>
      <c r="AA17" s="197">
        <v>20</v>
      </c>
      <c r="AB17" s="197">
        <v>6</v>
      </c>
      <c r="AC17" s="197">
        <v>0</v>
      </c>
      <c r="AD17" s="45">
        <v>0.43333333333333335</v>
      </c>
      <c r="AE17" s="197">
        <v>0</v>
      </c>
      <c r="AF17" s="45">
        <v>0</v>
      </c>
      <c r="AG17" s="199">
        <v>78</v>
      </c>
      <c r="AH17" s="45">
        <v>0.75</v>
      </c>
      <c r="AI17" s="212">
        <v>2.8997619047619048</v>
      </c>
      <c r="AJ17" s="200">
        <v>2.5410300917586439</v>
      </c>
      <c r="AK17" s="174">
        <v>4.0410300917586444</v>
      </c>
      <c r="AL17" s="174">
        <v>4</v>
      </c>
      <c r="AM17" s="174"/>
      <c r="AN17" s="239"/>
      <c r="AO17" s="215"/>
    </row>
    <row r="18" spans="1:41" s="16" customFormat="1" ht="18" customHeight="1" x14ac:dyDescent="0.2">
      <c r="A18" s="5" t="s">
        <v>423</v>
      </c>
      <c r="B18" s="6" t="s">
        <v>33</v>
      </c>
      <c r="C18" s="7" t="s">
        <v>34</v>
      </c>
      <c r="D18" s="7" t="s">
        <v>9</v>
      </c>
      <c r="E18" s="7" t="s">
        <v>10</v>
      </c>
      <c r="F18" s="8"/>
      <c r="G18" s="192" t="s">
        <v>35</v>
      </c>
      <c r="H18" s="232"/>
      <c r="I18" s="124" t="s">
        <v>422</v>
      </c>
      <c r="J18" s="124" t="s">
        <v>237</v>
      </c>
      <c r="K18" s="213">
        <v>1</v>
      </c>
      <c r="L18" s="213">
        <v>0</v>
      </c>
      <c r="M18" s="213">
        <v>0</v>
      </c>
      <c r="N18" s="9">
        <v>0</v>
      </c>
      <c r="O18" s="9">
        <v>2</v>
      </c>
      <c r="P18" s="213">
        <v>0</v>
      </c>
      <c r="Q18" s="213">
        <v>0</v>
      </c>
      <c r="R18" s="210">
        <v>11884</v>
      </c>
      <c r="S18" s="213">
        <v>1</v>
      </c>
      <c r="T18" s="213">
        <v>4</v>
      </c>
      <c r="U18" s="40"/>
      <c r="V18" s="156">
        <v>245</v>
      </c>
      <c r="W18" s="157">
        <v>0</v>
      </c>
      <c r="X18" s="45">
        <v>1.2250000000000001</v>
      </c>
      <c r="Y18" s="156">
        <v>172</v>
      </c>
      <c r="Z18" s="45">
        <v>0.24571428571428572</v>
      </c>
      <c r="AA18" s="157">
        <v>22</v>
      </c>
      <c r="AB18" s="157">
        <v>29</v>
      </c>
      <c r="AC18" s="157">
        <v>0</v>
      </c>
      <c r="AD18" s="45">
        <v>0.85</v>
      </c>
      <c r="AE18" s="157">
        <v>0</v>
      </c>
      <c r="AF18" s="45">
        <v>0</v>
      </c>
      <c r="AG18" s="160">
        <v>76.900000000000006</v>
      </c>
      <c r="AH18" s="45">
        <v>0.75</v>
      </c>
      <c r="AI18" s="213">
        <v>3.0707142857142857</v>
      </c>
      <c r="AJ18" s="48">
        <v>2.6908338199697206</v>
      </c>
      <c r="AK18" s="175">
        <v>6.6908338199697202</v>
      </c>
      <c r="AL18" s="176">
        <v>6.75</v>
      </c>
      <c r="AM18" s="176">
        <v>5.5</v>
      </c>
      <c r="AN18" s="240">
        <v>-1.25</v>
      </c>
      <c r="AO18" s="215"/>
    </row>
    <row r="19" spans="1:41" s="16" customFormat="1" ht="18" customHeight="1" x14ac:dyDescent="0.2">
      <c r="A19" s="10" t="s">
        <v>521</v>
      </c>
      <c r="B19" s="6" t="s">
        <v>8</v>
      </c>
      <c r="C19" s="12" t="s">
        <v>8</v>
      </c>
      <c r="D19" s="12" t="s">
        <v>9</v>
      </c>
      <c r="E19" s="137" t="s">
        <v>29</v>
      </c>
      <c r="F19" s="19" t="s">
        <v>35</v>
      </c>
      <c r="G19" s="191" t="s">
        <v>35</v>
      </c>
      <c r="H19" s="230"/>
      <c r="I19" s="125" t="s">
        <v>522</v>
      </c>
      <c r="J19" s="125" t="s">
        <v>366</v>
      </c>
      <c r="K19" s="212">
        <v>1</v>
      </c>
      <c r="L19" s="212">
        <v>1</v>
      </c>
      <c r="M19" s="212">
        <v>0</v>
      </c>
      <c r="N19" s="212">
        <v>0.25</v>
      </c>
      <c r="O19" s="212">
        <v>2</v>
      </c>
      <c r="P19" s="212">
        <v>0</v>
      </c>
      <c r="Q19" s="212">
        <v>0</v>
      </c>
      <c r="R19" s="209">
        <v>11440</v>
      </c>
      <c r="S19" s="212">
        <v>1</v>
      </c>
      <c r="T19" s="212">
        <v>5.25</v>
      </c>
      <c r="U19" s="40"/>
      <c r="V19" s="197">
        <v>403</v>
      </c>
      <c r="W19" s="197">
        <v>0</v>
      </c>
      <c r="X19" s="45">
        <v>2.0150000000000001</v>
      </c>
      <c r="Y19" s="197">
        <v>303</v>
      </c>
      <c r="Z19" s="45">
        <v>0.43285714285714288</v>
      </c>
      <c r="AA19" s="197">
        <v>11</v>
      </c>
      <c r="AB19" s="197">
        <v>11</v>
      </c>
      <c r="AC19" s="197">
        <v>0</v>
      </c>
      <c r="AD19" s="45">
        <v>0.36666666666666664</v>
      </c>
      <c r="AE19" s="197">
        <v>0</v>
      </c>
      <c r="AF19" s="45">
        <v>0</v>
      </c>
      <c r="AG19" s="199">
        <v>88.3</v>
      </c>
      <c r="AH19" s="45">
        <v>0.75</v>
      </c>
      <c r="AI19" s="212">
        <v>3.5645238095238096</v>
      </c>
      <c r="AJ19" s="200">
        <v>3.1235537814039458</v>
      </c>
      <c r="AK19" s="174">
        <v>8.3735537814039454</v>
      </c>
      <c r="AL19" s="174">
        <v>8.25</v>
      </c>
      <c r="AM19" s="174">
        <v>7.5</v>
      </c>
      <c r="AN19" s="239">
        <v>-1.25</v>
      </c>
      <c r="AO19" s="215"/>
    </row>
    <row r="20" spans="1:41" s="16" customFormat="1" ht="18" customHeight="1" x14ac:dyDescent="0.2">
      <c r="A20" s="10" t="s">
        <v>665</v>
      </c>
      <c r="B20" s="6"/>
      <c r="C20" s="12" t="s">
        <v>662</v>
      </c>
      <c r="D20" s="12" t="s">
        <v>9</v>
      </c>
      <c r="E20" s="12" t="s">
        <v>10</v>
      </c>
      <c r="F20" s="13"/>
      <c r="G20" s="191" t="s">
        <v>11</v>
      </c>
      <c r="H20" s="230"/>
      <c r="I20" s="125" t="s">
        <v>522</v>
      </c>
      <c r="J20" s="125" t="s">
        <v>366</v>
      </c>
      <c r="K20" s="212">
        <v>0.25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2">
        <v>0</v>
      </c>
      <c r="R20" s="209">
        <v>0</v>
      </c>
      <c r="S20" s="212">
        <v>0</v>
      </c>
      <c r="T20" s="212">
        <v>0.25</v>
      </c>
      <c r="U20" s="40"/>
      <c r="V20" s="197">
        <v>23</v>
      </c>
      <c r="W20" s="197">
        <v>0</v>
      </c>
      <c r="X20" s="45">
        <v>0.23469387755102042</v>
      </c>
      <c r="Y20" s="197">
        <v>0</v>
      </c>
      <c r="Z20" s="45">
        <v>0</v>
      </c>
      <c r="AA20" s="197">
        <v>0</v>
      </c>
      <c r="AB20" s="197">
        <v>0</v>
      </c>
      <c r="AC20" s="197">
        <v>0</v>
      </c>
      <c r="AD20" s="45">
        <v>0</v>
      </c>
      <c r="AE20" s="197">
        <v>0</v>
      </c>
      <c r="AF20" s="45">
        <v>0</v>
      </c>
      <c r="AG20" s="199"/>
      <c r="AH20" s="45"/>
      <c r="AI20" s="212">
        <v>0.23469387755102042</v>
      </c>
      <c r="AJ20" s="200">
        <v>0.20565971441632133</v>
      </c>
      <c r="AK20" s="174">
        <v>0.45565971441632136</v>
      </c>
      <c r="AL20" s="174">
        <v>0.5</v>
      </c>
      <c r="AM20" s="174"/>
      <c r="AN20" s="239"/>
      <c r="AO20" s="215"/>
    </row>
    <row r="21" spans="1:41" s="16" customFormat="1" ht="18" customHeight="1" x14ac:dyDescent="0.2">
      <c r="A21" s="5" t="s">
        <v>393</v>
      </c>
      <c r="B21" s="6" t="s">
        <v>8</v>
      </c>
      <c r="C21" s="7" t="s">
        <v>8</v>
      </c>
      <c r="D21" s="7" t="s">
        <v>9</v>
      </c>
      <c r="E21" s="7" t="s">
        <v>10</v>
      </c>
      <c r="F21" s="8"/>
      <c r="G21" s="192" t="s">
        <v>11</v>
      </c>
      <c r="H21" s="232"/>
      <c r="I21" s="124" t="s">
        <v>391</v>
      </c>
      <c r="J21" s="124" t="s">
        <v>394</v>
      </c>
      <c r="K21" s="213">
        <v>1</v>
      </c>
      <c r="L21" s="213">
        <v>0</v>
      </c>
      <c r="M21" s="213">
        <v>0</v>
      </c>
      <c r="N21" s="9">
        <v>0</v>
      </c>
      <c r="O21" s="9">
        <v>0</v>
      </c>
      <c r="P21" s="213">
        <v>0</v>
      </c>
      <c r="Q21" s="213">
        <v>0</v>
      </c>
      <c r="R21" s="210">
        <v>6028</v>
      </c>
      <c r="S21" s="213">
        <v>0.5</v>
      </c>
      <c r="T21" s="213">
        <v>1.5</v>
      </c>
      <c r="U21" s="40"/>
      <c r="V21" s="156">
        <v>429</v>
      </c>
      <c r="W21" s="157">
        <v>0</v>
      </c>
      <c r="X21" s="45">
        <v>2.145</v>
      </c>
      <c r="Y21" s="156">
        <v>299</v>
      </c>
      <c r="Z21" s="45">
        <v>0.42714285714285716</v>
      </c>
      <c r="AA21" s="157">
        <v>0</v>
      </c>
      <c r="AB21" s="157">
        <v>0</v>
      </c>
      <c r="AC21" s="157">
        <v>0</v>
      </c>
      <c r="AD21" s="45">
        <v>0</v>
      </c>
      <c r="AE21" s="157">
        <v>0</v>
      </c>
      <c r="AF21" s="45">
        <v>0</v>
      </c>
      <c r="AG21" s="160">
        <v>101.9</v>
      </c>
      <c r="AH21" s="45">
        <v>0.5</v>
      </c>
      <c r="AI21" s="213">
        <v>3.0721428571428571</v>
      </c>
      <c r="AJ21" s="48">
        <v>2.6920856617096462</v>
      </c>
      <c r="AK21" s="175">
        <v>4.1920856617096458</v>
      </c>
      <c r="AL21" s="176">
        <v>4.25</v>
      </c>
      <c r="AM21" s="176">
        <v>3</v>
      </c>
      <c r="AN21" s="240">
        <v>-1.25</v>
      </c>
      <c r="AO21" s="215"/>
    </row>
    <row r="22" spans="1:41" s="16" customFormat="1" ht="18" customHeight="1" x14ac:dyDescent="0.2">
      <c r="A22" s="5" t="s">
        <v>69</v>
      </c>
      <c r="B22" s="6" t="s">
        <v>33</v>
      </c>
      <c r="C22" s="7" t="s">
        <v>34</v>
      </c>
      <c r="D22" s="7" t="s">
        <v>9</v>
      </c>
      <c r="E22" s="7" t="s">
        <v>10</v>
      </c>
      <c r="F22" s="19" t="s">
        <v>35</v>
      </c>
      <c r="G22" s="192" t="s">
        <v>35</v>
      </c>
      <c r="H22" s="232"/>
      <c r="I22" s="124" t="s">
        <v>70</v>
      </c>
      <c r="J22" s="124" t="s">
        <v>71</v>
      </c>
      <c r="K22" s="213">
        <v>1</v>
      </c>
      <c r="L22" s="213">
        <v>0</v>
      </c>
      <c r="M22" s="213">
        <v>0</v>
      </c>
      <c r="N22" s="9">
        <v>0.25</v>
      </c>
      <c r="O22" s="9">
        <v>2</v>
      </c>
      <c r="P22" s="213">
        <v>0</v>
      </c>
      <c r="Q22" s="213">
        <v>0</v>
      </c>
      <c r="R22" s="210">
        <v>13196</v>
      </c>
      <c r="S22" s="213">
        <v>1</v>
      </c>
      <c r="T22" s="213">
        <v>4.25</v>
      </c>
      <c r="U22" s="40"/>
      <c r="V22" s="156">
        <v>404</v>
      </c>
      <c r="W22" s="157">
        <v>0</v>
      </c>
      <c r="X22" s="45">
        <v>2.02</v>
      </c>
      <c r="Y22" s="156">
        <v>255</v>
      </c>
      <c r="Z22" s="45">
        <v>0.36428571428571427</v>
      </c>
      <c r="AA22" s="157">
        <v>20</v>
      </c>
      <c r="AB22" s="157">
        <v>51</v>
      </c>
      <c r="AC22" s="157">
        <v>14</v>
      </c>
      <c r="AD22" s="45">
        <v>1.3</v>
      </c>
      <c r="AE22" s="157">
        <v>0</v>
      </c>
      <c r="AF22" s="45">
        <v>0</v>
      </c>
      <c r="AG22" s="160">
        <v>81</v>
      </c>
      <c r="AH22" s="45">
        <v>0.75</v>
      </c>
      <c r="AI22" s="213">
        <v>4.4342857142857142</v>
      </c>
      <c r="AJ22" s="48">
        <v>3.8857167607285477</v>
      </c>
      <c r="AK22" s="175">
        <v>8.1357167607285472</v>
      </c>
      <c r="AL22" s="176">
        <v>8.25</v>
      </c>
      <c r="AM22" s="176">
        <v>7</v>
      </c>
      <c r="AN22" s="240">
        <v>-1.25</v>
      </c>
      <c r="AO22" s="215"/>
    </row>
    <row r="23" spans="1:41" s="16" customFormat="1" ht="18" customHeight="1" x14ac:dyDescent="0.2">
      <c r="A23" s="10" t="s">
        <v>193</v>
      </c>
      <c r="B23" s="11" t="s">
        <v>8</v>
      </c>
      <c r="C23" s="12" t="s">
        <v>8</v>
      </c>
      <c r="D23" s="12" t="s">
        <v>9</v>
      </c>
      <c r="E23" s="137" t="s">
        <v>29</v>
      </c>
      <c r="F23" s="13"/>
      <c r="G23" s="191" t="s">
        <v>11</v>
      </c>
      <c r="H23" s="230"/>
      <c r="I23" s="125" t="s">
        <v>194</v>
      </c>
      <c r="J23" s="125" t="s">
        <v>195</v>
      </c>
      <c r="K23" s="212">
        <v>1</v>
      </c>
      <c r="L23" s="212">
        <v>1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09">
        <v>8287</v>
      </c>
      <c r="S23" s="212">
        <v>0.5</v>
      </c>
      <c r="T23" s="212">
        <v>2.5</v>
      </c>
      <c r="U23" s="40"/>
      <c r="V23" s="197">
        <v>300</v>
      </c>
      <c r="W23" s="197">
        <v>0</v>
      </c>
      <c r="X23" s="45">
        <v>1.5</v>
      </c>
      <c r="Y23" s="197">
        <v>233</v>
      </c>
      <c r="Z23" s="45">
        <v>0.33285714285714285</v>
      </c>
      <c r="AA23" s="197">
        <v>0</v>
      </c>
      <c r="AB23" s="197">
        <v>0</v>
      </c>
      <c r="AC23" s="197">
        <v>0</v>
      </c>
      <c r="AD23" s="45">
        <v>0</v>
      </c>
      <c r="AE23" s="197">
        <v>0</v>
      </c>
      <c r="AF23" s="45">
        <v>0</v>
      </c>
      <c r="AG23" s="199">
        <v>89.9</v>
      </c>
      <c r="AH23" s="45">
        <v>0.75</v>
      </c>
      <c r="AI23" s="212">
        <v>2.5828571428571427</v>
      </c>
      <c r="AJ23" s="200">
        <v>2.2633298657851846</v>
      </c>
      <c r="AK23" s="174">
        <v>4.7633298657851846</v>
      </c>
      <c r="AL23" s="174">
        <v>4.75</v>
      </c>
      <c r="AM23" s="174">
        <v>3.5</v>
      </c>
      <c r="AN23" s="239">
        <v>-1.25</v>
      </c>
      <c r="AO23" s="10" t="s">
        <v>196</v>
      </c>
    </row>
    <row r="24" spans="1:41" s="16" customFormat="1" ht="18" customHeight="1" x14ac:dyDescent="0.2">
      <c r="A24" s="5" t="s">
        <v>495</v>
      </c>
      <c r="B24" s="6" t="s">
        <v>33</v>
      </c>
      <c r="C24" s="7" t="s">
        <v>49</v>
      </c>
      <c r="D24" s="7" t="s">
        <v>9</v>
      </c>
      <c r="E24" s="7" t="s">
        <v>10</v>
      </c>
      <c r="F24" s="8"/>
      <c r="G24" s="192" t="s">
        <v>35</v>
      </c>
      <c r="H24" s="232"/>
      <c r="I24" s="124" t="s">
        <v>496</v>
      </c>
      <c r="J24" s="124" t="s">
        <v>240</v>
      </c>
      <c r="K24" s="213">
        <v>1</v>
      </c>
      <c r="L24" s="213">
        <v>0</v>
      </c>
      <c r="M24" s="213">
        <v>0</v>
      </c>
      <c r="N24" s="9">
        <v>0</v>
      </c>
      <c r="O24" s="9">
        <v>2</v>
      </c>
      <c r="P24" s="213">
        <v>0</v>
      </c>
      <c r="Q24" s="213">
        <v>0</v>
      </c>
      <c r="R24" s="210">
        <v>11729</v>
      </c>
      <c r="S24" s="213">
        <v>1</v>
      </c>
      <c r="T24" s="213">
        <v>4</v>
      </c>
      <c r="U24" s="40"/>
      <c r="V24" s="156">
        <v>609</v>
      </c>
      <c r="W24" s="157">
        <v>0</v>
      </c>
      <c r="X24" s="45">
        <v>2.0299999999999998</v>
      </c>
      <c r="Y24" s="156">
        <v>276</v>
      </c>
      <c r="Z24" s="45">
        <v>0.39428571428571429</v>
      </c>
      <c r="AA24" s="157">
        <v>161</v>
      </c>
      <c r="AB24" s="157">
        <v>61</v>
      </c>
      <c r="AC24" s="157">
        <v>0</v>
      </c>
      <c r="AD24" s="45">
        <v>3.7</v>
      </c>
      <c r="AE24" s="157">
        <v>0</v>
      </c>
      <c r="AF24" s="45">
        <v>0</v>
      </c>
      <c r="AG24" s="160">
        <v>110.8</v>
      </c>
      <c r="AH24" s="45">
        <v>0</v>
      </c>
      <c r="AI24" s="213">
        <v>6.1242857142857137</v>
      </c>
      <c r="AJ24" s="48">
        <v>5.366645539060336</v>
      </c>
      <c r="AK24" s="175">
        <v>9.366645539060336</v>
      </c>
      <c r="AL24" s="176">
        <v>9.25</v>
      </c>
      <c r="AM24" s="176">
        <v>8</v>
      </c>
      <c r="AN24" s="240">
        <v>-1.25</v>
      </c>
      <c r="AO24" s="215"/>
    </row>
    <row r="25" spans="1:41" s="16" customFormat="1" ht="18" customHeight="1" x14ac:dyDescent="0.2">
      <c r="A25" s="5" t="s">
        <v>211</v>
      </c>
      <c r="B25" s="6" t="s">
        <v>8</v>
      </c>
      <c r="C25" s="7" t="s">
        <v>8</v>
      </c>
      <c r="D25" s="7" t="s">
        <v>9</v>
      </c>
      <c r="E25" s="7" t="s">
        <v>10</v>
      </c>
      <c r="F25" s="8"/>
      <c r="G25" s="192" t="s">
        <v>11</v>
      </c>
      <c r="H25" s="232"/>
      <c r="I25" s="124" t="s">
        <v>212</v>
      </c>
      <c r="J25" s="124" t="s">
        <v>213</v>
      </c>
      <c r="K25" s="213">
        <v>1</v>
      </c>
      <c r="L25" s="213">
        <v>0</v>
      </c>
      <c r="M25" s="213">
        <v>0</v>
      </c>
      <c r="N25" s="9">
        <v>0</v>
      </c>
      <c r="O25" s="9">
        <v>0</v>
      </c>
      <c r="P25" s="213">
        <v>0</v>
      </c>
      <c r="Q25" s="213">
        <v>0</v>
      </c>
      <c r="R25" s="210">
        <v>3258</v>
      </c>
      <c r="S25" s="213">
        <v>0.5</v>
      </c>
      <c r="T25" s="213">
        <v>1.5</v>
      </c>
      <c r="U25" s="40"/>
      <c r="V25" s="156">
        <v>290</v>
      </c>
      <c r="W25" s="157">
        <v>0</v>
      </c>
      <c r="X25" s="45">
        <v>1.45</v>
      </c>
      <c r="Y25" s="156">
        <v>278</v>
      </c>
      <c r="Z25" s="45">
        <v>0.39714285714285713</v>
      </c>
      <c r="AA25" s="157">
        <v>0</v>
      </c>
      <c r="AB25" s="157">
        <v>0</v>
      </c>
      <c r="AC25" s="157">
        <v>0</v>
      </c>
      <c r="AD25" s="45">
        <v>0</v>
      </c>
      <c r="AE25" s="157">
        <v>0</v>
      </c>
      <c r="AF25" s="45">
        <v>0</v>
      </c>
      <c r="AG25" s="160">
        <v>101.7</v>
      </c>
      <c r="AH25" s="45">
        <v>0.5</v>
      </c>
      <c r="AI25" s="213">
        <v>2.347142857142857</v>
      </c>
      <c r="AJ25" s="48">
        <v>2.056775978697488</v>
      </c>
      <c r="AK25" s="175">
        <v>3.556775978697488</v>
      </c>
      <c r="AL25" s="176">
        <v>3.5</v>
      </c>
      <c r="AM25" s="176">
        <v>2.5</v>
      </c>
      <c r="AN25" s="240">
        <v>-1</v>
      </c>
      <c r="AO25" s="215"/>
    </row>
    <row r="26" spans="1:41" s="16" customFormat="1" ht="18" customHeight="1" x14ac:dyDescent="0.2">
      <c r="A26" s="5" t="s">
        <v>264</v>
      </c>
      <c r="B26" s="6" t="s">
        <v>8</v>
      </c>
      <c r="C26" s="7" t="s">
        <v>8</v>
      </c>
      <c r="D26" s="7" t="s">
        <v>9</v>
      </c>
      <c r="E26" s="7" t="s">
        <v>10</v>
      </c>
      <c r="F26" s="8"/>
      <c r="G26" s="192" t="s">
        <v>11</v>
      </c>
      <c r="H26" s="232"/>
      <c r="I26" s="124" t="s">
        <v>265</v>
      </c>
      <c r="J26" s="124" t="s">
        <v>266</v>
      </c>
      <c r="K26" s="213">
        <v>1</v>
      </c>
      <c r="L26" s="213">
        <v>0</v>
      </c>
      <c r="M26" s="213">
        <v>0</v>
      </c>
      <c r="N26" s="9">
        <v>0</v>
      </c>
      <c r="O26" s="9">
        <v>0</v>
      </c>
      <c r="P26" s="213">
        <v>0</v>
      </c>
      <c r="Q26" s="213">
        <v>0</v>
      </c>
      <c r="R26" s="210">
        <v>4520</v>
      </c>
      <c r="S26" s="213">
        <v>0.5</v>
      </c>
      <c r="T26" s="213">
        <v>1.5</v>
      </c>
      <c r="U26" s="40"/>
      <c r="V26" s="156">
        <v>337</v>
      </c>
      <c r="W26" s="157">
        <v>0</v>
      </c>
      <c r="X26" s="45">
        <v>1.6850000000000001</v>
      </c>
      <c r="Y26" s="156">
        <v>260</v>
      </c>
      <c r="Z26" s="45">
        <v>0.37142857142857144</v>
      </c>
      <c r="AA26" s="157">
        <v>0</v>
      </c>
      <c r="AB26" s="157">
        <v>0</v>
      </c>
      <c r="AC26" s="157">
        <v>0</v>
      </c>
      <c r="AD26" s="45">
        <v>0</v>
      </c>
      <c r="AE26" s="157">
        <v>65</v>
      </c>
      <c r="AF26" s="45">
        <v>0.75</v>
      </c>
      <c r="AG26" s="160">
        <v>90</v>
      </c>
      <c r="AH26" s="45">
        <v>0.75</v>
      </c>
      <c r="AI26" s="213">
        <v>3.5564285714285715</v>
      </c>
      <c r="AJ26" s="48">
        <v>3.1164600115443681</v>
      </c>
      <c r="AK26" s="175">
        <v>4.6164600115443681</v>
      </c>
      <c r="AL26" s="176">
        <v>4.5</v>
      </c>
      <c r="AM26" s="176">
        <v>3.5</v>
      </c>
      <c r="AN26" s="240">
        <v>-1</v>
      </c>
      <c r="AO26" s="215"/>
    </row>
    <row r="27" spans="1:41" s="16" customFormat="1" ht="18" customHeight="1" x14ac:dyDescent="0.2">
      <c r="A27" s="5" t="s">
        <v>374</v>
      </c>
      <c r="B27" s="6" t="s">
        <v>8</v>
      </c>
      <c r="C27" s="7" t="s">
        <v>8</v>
      </c>
      <c r="D27" s="7" t="s">
        <v>9</v>
      </c>
      <c r="E27" s="7" t="s">
        <v>10</v>
      </c>
      <c r="F27" s="8"/>
      <c r="G27" s="192" t="s">
        <v>11</v>
      </c>
      <c r="H27" s="232"/>
      <c r="I27" s="124" t="s">
        <v>369</v>
      </c>
      <c r="J27" s="124" t="s">
        <v>375</v>
      </c>
      <c r="K27" s="213">
        <v>1</v>
      </c>
      <c r="L27" s="213">
        <v>0</v>
      </c>
      <c r="M27" s="213">
        <v>0</v>
      </c>
      <c r="N27" s="9">
        <v>0</v>
      </c>
      <c r="O27" s="9">
        <v>0</v>
      </c>
      <c r="P27" s="213">
        <v>0</v>
      </c>
      <c r="Q27" s="213">
        <v>0</v>
      </c>
      <c r="R27" s="210">
        <v>6229</v>
      </c>
      <c r="S27" s="213">
        <v>0.5</v>
      </c>
      <c r="T27" s="213">
        <v>1.5</v>
      </c>
      <c r="U27" s="40"/>
      <c r="V27" s="156">
        <v>343</v>
      </c>
      <c r="W27" s="157">
        <v>0</v>
      </c>
      <c r="X27" s="45">
        <v>1.7150000000000001</v>
      </c>
      <c r="Y27" s="156">
        <v>233</v>
      </c>
      <c r="Z27" s="45">
        <v>0.33285714285714285</v>
      </c>
      <c r="AA27" s="157">
        <v>0</v>
      </c>
      <c r="AB27" s="157">
        <v>0</v>
      </c>
      <c r="AC27" s="157">
        <v>0</v>
      </c>
      <c r="AD27" s="45">
        <v>0</v>
      </c>
      <c r="AE27" s="157">
        <v>57</v>
      </c>
      <c r="AF27" s="45">
        <v>0.5</v>
      </c>
      <c r="AG27" s="160">
        <v>86.6</v>
      </c>
      <c r="AH27" s="45">
        <v>0.75</v>
      </c>
      <c r="AI27" s="213">
        <v>3.297857142857143</v>
      </c>
      <c r="AJ27" s="48">
        <v>2.8898766566178646</v>
      </c>
      <c r="AK27" s="175">
        <v>4.3898766566178651</v>
      </c>
      <c r="AL27" s="176">
        <v>4.5</v>
      </c>
      <c r="AM27" s="176">
        <v>3.5</v>
      </c>
      <c r="AN27" s="240">
        <v>-1</v>
      </c>
      <c r="AO27" s="215"/>
    </row>
    <row r="28" spans="1:41" s="16" customFormat="1" ht="18" customHeight="1" x14ac:dyDescent="0.2">
      <c r="A28" s="5" t="s">
        <v>72</v>
      </c>
      <c r="B28" s="6" t="s">
        <v>8</v>
      </c>
      <c r="C28" s="7" t="s">
        <v>8</v>
      </c>
      <c r="D28" s="7" t="s">
        <v>9</v>
      </c>
      <c r="E28" s="14" t="s">
        <v>42</v>
      </c>
      <c r="F28" s="8"/>
      <c r="G28" s="192" t="s">
        <v>11</v>
      </c>
      <c r="H28" s="232"/>
      <c r="I28" s="124" t="s">
        <v>70</v>
      </c>
      <c r="J28" s="124" t="s">
        <v>38</v>
      </c>
      <c r="K28" s="213">
        <v>1</v>
      </c>
      <c r="L28" s="213">
        <v>0</v>
      </c>
      <c r="M28" s="213">
        <v>1.5</v>
      </c>
      <c r="N28" s="9">
        <v>0</v>
      </c>
      <c r="O28" s="9">
        <v>0</v>
      </c>
      <c r="P28" s="213">
        <v>0</v>
      </c>
      <c r="Q28" s="213">
        <v>0</v>
      </c>
      <c r="R28" s="210">
        <v>6981</v>
      </c>
      <c r="S28" s="213">
        <v>0.5</v>
      </c>
      <c r="T28" s="213">
        <v>3</v>
      </c>
      <c r="U28" s="40"/>
      <c r="V28" s="156">
        <v>487</v>
      </c>
      <c r="W28" s="157">
        <v>0</v>
      </c>
      <c r="X28" s="45">
        <v>2.4350000000000001</v>
      </c>
      <c r="Y28" s="156">
        <v>116</v>
      </c>
      <c r="Z28" s="45">
        <v>0.1657142857142857</v>
      </c>
      <c r="AA28" s="157">
        <v>0</v>
      </c>
      <c r="AB28" s="157">
        <v>0</v>
      </c>
      <c r="AC28" s="157">
        <v>0</v>
      </c>
      <c r="AD28" s="45">
        <v>0</v>
      </c>
      <c r="AE28" s="157">
        <v>0</v>
      </c>
      <c r="AF28" s="45">
        <v>0</v>
      </c>
      <c r="AG28" s="160">
        <v>73.7</v>
      </c>
      <c r="AH28" s="45">
        <v>0.75</v>
      </c>
      <c r="AI28" s="213">
        <v>3.350714285714286</v>
      </c>
      <c r="AJ28" s="48">
        <v>2.9361948009951062</v>
      </c>
      <c r="AK28" s="175">
        <v>5.9361948009951062</v>
      </c>
      <c r="AL28" s="176">
        <v>6</v>
      </c>
      <c r="AM28" s="176">
        <v>5</v>
      </c>
      <c r="AN28" s="240">
        <v>-1</v>
      </c>
      <c r="AO28" s="215"/>
    </row>
    <row r="29" spans="1:41" s="16" customFormat="1" ht="18" customHeight="1" x14ac:dyDescent="0.2">
      <c r="A29" s="5" t="s">
        <v>582</v>
      </c>
      <c r="B29" s="6" t="s">
        <v>8</v>
      </c>
      <c r="C29" s="7" t="s">
        <v>8</v>
      </c>
      <c r="D29" s="7" t="s">
        <v>9</v>
      </c>
      <c r="E29" s="7" t="s">
        <v>10</v>
      </c>
      <c r="F29" s="8"/>
      <c r="G29" s="192" t="s">
        <v>11</v>
      </c>
      <c r="H29" s="232"/>
      <c r="I29" s="124" t="s">
        <v>583</v>
      </c>
      <c r="J29" s="124" t="s">
        <v>38</v>
      </c>
      <c r="K29" s="213">
        <v>1</v>
      </c>
      <c r="L29" s="213">
        <v>0</v>
      </c>
      <c r="M29" s="213">
        <v>0</v>
      </c>
      <c r="N29" s="9">
        <v>0</v>
      </c>
      <c r="O29" s="9">
        <v>0</v>
      </c>
      <c r="P29" s="213">
        <v>0</v>
      </c>
      <c r="Q29" s="213">
        <v>0</v>
      </c>
      <c r="R29" s="210">
        <v>7039</v>
      </c>
      <c r="S29" s="213">
        <v>0.5</v>
      </c>
      <c r="T29" s="213">
        <v>1.5</v>
      </c>
      <c r="U29" s="40"/>
      <c r="V29" s="159">
        <v>799</v>
      </c>
      <c r="W29" s="157">
        <v>0</v>
      </c>
      <c r="X29" s="45">
        <v>3.9950000000000001</v>
      </c>
      <c r="Y29" s="159">
        <v>706</v>
      </c>
      <c r="Z29" s="45">
        <v>1.0085714285714287</v>
      </c>
      <c r="AA29" s="157">
        <v>0</v>
      </c>
      <c r="AB29" s="157">
        <v>0</v>
      </c>
      <c r="AC29" s="157">
        <v>0</v>
      </c>
      <c r="AD29" s="45">
        <v>0</v>
      </c>
      <c r="AE29" s="157">
        <v>0</v>
      </c>
      <c r="AF29" s="45">
        <v>0</v>
      </c>
      <c r="AG29" s="160">
        <v>119.3</v>
      </c>
      <c r="AH29" s="45">
        <v>0</v>
      </c>
      <c r="AI29" s="213">
        <v>5.003571428571429</v>
      </c>
      <c r="AJ29" s="48">
        <v>4.3845756940888334</v>
      </c>
      <c r="AK29" s="175">
        <v>5.8845756940888334</v>
      </c>
      <c r="AL29" s="176">
        <v>6</v>
      </c>
      <c r="AM29" s="176">
        <v>5</v>
      </c>
      <c r="AN29" s="240">
        <v>-1</v>
      </c>
      <c r="AO29" s="215"/>
    </row>
    <row r="30" spans="1:41" s="16" customFormat="1" ht="18" customHeight="1" x14ac:dyDescent="0.2">
      <c r="A30" s="5" t="s">
        <v>362</v>
      </c>
      <c r="B30" s="6" t="s">
        <v>8</v>
      </c>
      <c r="C30" s="7" t="s">
        <v>8</v>
      </c>
      <c r="D30" s="7" t="s">
        <v>9</v>
      </c>
      <c r="E30" s="7" t="s">
        <v>10</v>
      </c>
      <c r="F30" s="8"/>
      <c r="G30" s="192" t="s">
        <v>11</v>
      </c>
      <c r="H30" s="231" t="s">
        <v>35</v>
      </c>
      <c r="I30" s="124" t="s">
        <v>361</v>
      </c>
      <c r="J30" s="124" t="s">
        <v>363</v>
      </c>
      <c r="K30" s="213">
        <v>1</v>
      </c>
      <c r="L30" s="213">
        <v>0</v>
      </c>
      <c r="M30" s="213">
        <v>0</v>
      </c>
      <c r="N30" s="9">
        <v>0</v>
      </c>
      <c r="O30" s="9">
        <v>0</v>
      </c>
      <c r="P30" s="213">
        <v>0</v>
      </c>
      <c r="Q30" s="213">
        <v>0.5</v>
      </c>
      <c r="R30" s="210">
        <v>3005</v>
      </c>
      <c r="S30" s="213">
        <v>0.5</v>
      </c>
      <c r="T30" s="213">
        <v>2</v>
      </c>
      <c r="U30" s="40"/>
      <c r="V30" s="156">
        <v>505</v>
      </c>
      <c r="W30" s="157">
        <v>0</v>
      </c>
      <c r="X30" s="45">
        <v>2.5249999999999999</v>
      </c>
      <c r="Y30" s="156">
        <v>316</v>
      </c>
      <c r="Z30" s="45">
        <v>0.4514285714285714</v>
      </c>
      <c r="AA30" s="157">
        <v>0</v>
      </c>
      <c r="AB30" s="157">
        <v>0</v>
      </c>
      <c r="AC30" s="157">
        <v>0</v>
      </c>
      <c r="AD30" s="45">
        <v>0</v>
      </c>
      <c r="AE30" s="157">
        <v>0</v>
      </c>
      <c r="AF30" s="45">
        <v>0</v>
      </c>
      <c r="AG30" s="160">
        <v>96.1</v>
      </c>
      <c r="AH30" s="45">
        <v>0.5</v>
      </c>
      <c r="AI30" s="213">
        <v>3.4764285714285714</v>
      </c>
      <c r="AJ30" s="48">
        <v>3.0463568741085441</v>
      </c>
      <c r="AK30" s="175">
        <v>5.0463568741085441</v>
      </c>
      <c r="AL30" s="176">
        <v>5</v>
      </c>
      <c r="AM30" s="176">
        <v>4</v>
      </c>
      <c r="AN30" s="240">
        <v>-1</v>
      </c>
      <c r="AO30" s="215"/>
    </row>
    <row r="31" spans="1:41" s="16" customFormat="1" ht="18" customHeight="1" x14ac:dyDescent="0.2">
      <c r="A31" s="5" t="s">
        <v>60</v>
      </c>
      <c r="B31" s="6" t="s">
        <v>8</v>
      </c>
      <c r="C31" s="7" t="s">
        <v>8</v>
      </c>
      <c r="D31" s="7" t="s">
        <v>9</v>
      </c>
      <c r="E31" s="7" t="s">
        <v>10</v>
      </c>
      <c r="F31" s="8"/>
      <c r="G31" s="192" t="s">
        <v>11</v>
      </c>
      <c r="H31" s="232"/>
      <c r="I31" s="124" t="s">
        <v>61</v>
      </c>
      <c r="J31" s="124" t="s">
        <v>62</v>
      </c>
      <c r="K31" s="213">
        <v>1</v>
      </c>
      <c r="L31" s="213">
        <v>0</v>
      </c>
      <c r="M31" s="213">
        <v>0</v>
      </c>
      <c r="N31" s="9">
        <v>0</v>
      </c>
      <c r="O31" s="9">
        <v>0</v>
      </c>
      <c r="P31" s="213">
        <v>0</v>
      </c>
      <c r="Q31" s="213">
        <v>0</v>
      </c>
      <c r="R31" s="210">
        <v>2880</v>
      </c>
      <c r="S31" s="213">
        <v>0.5</v>
      </c>
      <c r="T31" s="213">
        <v>1.5</v>
      </c>
      <c r="U31" s="40"/>
      <c r="V31" s="156">
        <v>175</v>
      </c>
      <c r="W31" s="157">
        <v>0</v>
      </c>
      <c r="X31" s="45">
        <v>0.875</v>
      </c>
      <c r="Y31" s="156">
        <v>143</v>
      </c>
      <c r="Z31" s="45">
        <v>0.20428571428571429</v>
      </c>
      <c r="AA31" s="157">
        <v>0</v>
      </c>
      <c r="AB31" s="157">
        <v>0</v>
      </c>
      <c r="AC31" s="157">
        <v>0</v>
      </c>
      <c r="AD31" s="45">
        <v>0</v>
      </c>
      <c r="AE31" s="157">
        <v>0</v>
      </c>
      <c r="AF31" s="45">
        <v>0</v>
      </c>
      <c r="AG31" s="160">
        <v>90.3</v>
      </c>
      <c r="AH31" s="45">
        <v>0.5</v>
      </c>
      <c r="AI31" s="213">
        <v>1.5792857142857142</v>
      </c>
      <c r="AJ31" s="48">
        <v>1.3839110434875672</v>
      </c>
      <c r="AK31" s="175">
        <v>2.8839110434875672</v>
      </c>
      <c r="AL31" s="176">
        <v>3</v>
      </c>
      <c r="AM31" s="176">
        <v>2</v>
      </c>
      <c r="AN31" s="240">
        <v>-1</v>
      </c>
      <c r="AO31" s="215"/>
    </row>
    <row r="32" spans="1:41" s="16" customFormat="1" ht="18" customHeight="1" x14ac:dyDescent="0.2">
      <c r="A32" s="5" t="s">
        <v>190</v>
      </c>
      <c r="B32" s="6" t="s">
        <v>8</v>
      </c>
      <c r="C32" s="7" t="s">
        <v>8</v>
      </c>
      <c r="D32" s="7" t="s">
        <v>9</v>
      </c>
      <c r="E32" s="7" t="s">
        <v>10</v>
      </c>
      <c r="F32" s="8"/>
      <c r="G32" s="192" t="s">
        <v>11</v>
      </c>
      <c r="H32" s="232"/>
      <c r="I32" s="124" t="s">
        <v>191</v>
      </c>
      <c r="J32" s="124" t="s">
        <v>192</v>
      </c>
      <c r="K32" s="213">
        <v>1</v>
      </c>
      <c r="L32" s="213">
        <v>0</v>
      </c>
      <c r="M32" s="213">
        <v>0</v>
      </c>
      <c r="N32" s="9">
        <v>0</v>
      </c>
      <c r="O32" s="9">
        <v>0</v>
      </c>
      <c r="P32" s="213">
        <v>0</v>
      </c>
      <c r="Q32" s="213">
        <v>0</v>
      </c>
      <c r="R32" s="210">
        <v>9780</v>
      </c>
      <c r="S32" s="213">
        <v>0.5</v>
      </c>
      <c r="T32" s="213">
        <v>1.5</v>
      </c>
      <c r="U32" s="40"/>
      <c r="V32" s="156">
        <v>579</v>
      </c>
      <c r="W32" s="157">
        <v>0</v>
      </c>
      <c r="X32" s="45">
        <v>2.895</v>
      </c>
      <c r="Y32" s="156">
        <v>476</v>
      </c>
      <c r="Z32" s="45">
        <v>0.68</v>
      </c>
      <c r="AA32" s="157">
        <v>0</v>
      </c>
      <c r="AB32" s="157">
        <v>0</v>
      </c>
      <c r="AC32" s="157">
        <v>0</v>
      </c>
      <c r="AD32" s="45">
        <v>0</v>
      </c>
      <c r="AE32" s="157">
        <v>53</v>
      </c>
      <c r="AF32" s="45">
        <v>0.5</v>
      </c>
      <c r="AG32" s="160">
        <v>101.7</v>
      </c>
      <c r="AH32" s="45">
        <v>0.5</v>
      </c>
      <c r="AI32" s="213">
        <v>4.5750000000000002</v>
      </c>
      <c r="AJ32" s="48">
        <v>4.0090231721112035</v>
      </c>
      <c r="AK32" s="175">
        <v>5.5090231721112035</v>
      </c>
      <c r="AL32" s="176">
        <v>5.5</v>
      </c>
      <c r="AM32" s="176">
        <v>4.5</v>
      </c>
      <c r="AN32" s="240">
        <v>-1</v>
      </c>
      <c r="AO32" s="215"/>
    </row>
    <row r="33" spans="1:41" s="16" customFormat="1" ht="18" customHeight="1" x14ac:dyDescent="0.2">
      <c r="A33" s="5" t="s">
        <v>462</v>
      </c>
      <c r="B33" s="6" t="s">
        <v>8</v>
      </c>
      <c r="C33" s="7" t="s">
        <v>8</v>
      </c>
      <c r="D33" s="7" t="s">
        <v>9</v>
      </c>
      <c r="E33" s="7" t="s">
        <v>10</v>
      </c>
      <c r="F33" s="8"/>
      <c r="G33" s="192" t="s">
        <v>11</v>
      </c>
      <c r="H33" s="232"/>
      <c r="I33" s="124" t="s">
        <v>463</v>
      </c>
      <c r="J33" s="124" t="s">
        <v>464</v>
      </c>
      <c r="K33" s="213">
        <v>1</v>
      </c>
      <c r="L33" s="213">
        <v>0</v>
      </c>
      <c r="M33" s="213">
        <v>0</v>
      </c>
      <c r="N33" s="9">
        <v>0</v>
      </c>
      <c r="O33" s="9">
        <v>0</v>
      </c>
      <c r="P33" s="213">
        <v>0</v>
      </c>
      <c r="Q33" s="213">
        <v>0</v>
      </c>
      <c r="R33" s="210">
        <v>3855</v>
      </c>
      <c r="S33" s="213">
        <v>0.5</v>
      </c>
      <c r="T33" s="213">
        <v>1.5</v>
      </c>
      <c r="U33" s="40"/>
      <c r="V33" s="156">
        <v>353</v>
      </c>
      <c r="W33" s="157">
        <v>0</v>
      </c>
      <c r="X33" s="45">
        <v>1.7649999999999999</v>
      </c>
      <c r="Y33" s="157">
        <v>318</v>
      </c>
      <c r="Z33" s="45">
        <v>0.45428571428571429</v>
      </c>
      <c r="AA33" s="157">
        <v>0</v>
      </c>
      <c r="AB33" s="157">
        <v>0</v>
      </c>
      <c r="AC33" s="157">
        <v>0</v>
      </c>
      <c r="AD33" s="45">
        <v>0</v>
      </c>
      <c r="AE33" s="157">
        <v>0</v>
      </c>
      <c r="AF33" s="45">
        <v>0</v>
      </c>
      <c r="AG33" s="160">
        <v>98.6</v>
      </c>
      <c r="AH33" s="45">
        <v>0.5</v>
      </c>
      <c r="AI33" s="213">
        <v>2.7192857142857143</v>
      </c>
      <c r="AJ33" s="48">
        <v>2.3828807519480639</v>
      </c>
      <c r="AK33" s="175">
        <v>3.8828807519480639</v>
      </c>
      <c r="AL33" s="176">
        <v>4</v>
      </c>
      <c r="AM33" s="176">
        <v>3</v>
      </c>
      <c r="AN33" s="240">
        <v>-1</v>
      </c>
      <c r="AO33" s="215"/>
    </row>
    <row r="34" spans="1:41" s="16" customFormat="1" ht="18" customHeight="1" x14ac:dyDescent="0.2">
      <c r="A34" s="5" t="s">
        <v>411</v>
      </c>
      <c r="B34" s="6" t="s">
        <v>8</v>
      </c>
      <c r="C34" s="7" t="s">
        <v>8</v>
      </c>
      <c r="D34" s="7" t="s">
        <v>9</v>
      </c>
      <c r="E34" s="7" t="s">
        <v>10</v>
      </c>
      <c r="F34" s="8"/>
      <c r="G34" s="192" t="s">
        <v>11</v>
      </c>
      <c r="H34" s="232"/>
      <c r="I34" s="124" t="s">
        <v>412</v>
      </c>
      <c r="J34" s="124" t="s">
        <v>413</v>
      </c>
      <c r="K34" s="213">
        <v>1</v>
      </c>
      <c r="L34" s="213">
        <v>0</v>
      </c>
      <c r="M34" s="213">
        <v>0</v>
      </c>
      <c r="N34" s="9">
        <v>0</v>
      </c>
      <c r="O34" s="9">
        <v>0</v>
      </c>
      <c r="P34" s="213">
        <v>0</v>
      </c>
      <c r="Q34" s="213">
        <v>0</v>
      </c>
      <c r="R34" s="210">
        <v>4006</v>
      </c>
      <c r="S34" s="213">
        <v>0.5</v>
      </c>
      <c r="T34" s="213">
        <v>1.5</v>
      </c>
      <c r="U34" s="40"/>
      <c r="V34" s="156">
        <v>277</v>
      </c>
      <c r="W34" s="157">
        <v>0</v>
      </c>
      <c r="X34" s="45">
        <v>1.385</v>
      </c>
      <c r="Y34" s="156">
        <v>254</v>
      </c>
      <c r="Z34" s="45">
        <v>0.36285714285714288</v>
      </c>
      <c r="AA34" s="157">
        <v>0</v>
      </c>
      <c r="AB34" s="157">
        <v>0</v>
      </c>
      <c r="AC34" s="157">
        <v>0</v>
      </c>
      <c r="AD34" s="45">
        <v>0</v>
      </c>
      <c r="AE34" s="157">
        <v>0</v>
      </c>
      <c r="AF34" s="45">
        <v>0</v>
      </c>
      <c r="AG34" s="160">
        <v>96.7</v>
      </c>
      <c r="AH34" s="45">
        <v>0.5</v>
      </c>
      <c r="AI34" s="213">
        <v>2.2478571428571428</v>
      </c>
      <c r="AJ34" s="48">
        <v>1.9697729777726707</v>
      </c>
      <c r="AK34" s="175">
        <v>3.4697729777726707</v>
      </c>
      <c r="AL34" s="176">
        <v>3.5</v>
      </c>
      <c r="AM34" s="176">
        <v>2.5</v>
      </c>
      <c r="AN34" s="240">
        <v>-1</v>
      </c>
      <c r="AO34" s="215"/>
    </row>
    <row r="35" spans="1:41" s="16" customFormat="1" ht="18" customHeight="1" x14ac:dyDescent="0.2">
      <c r="A35" s="10" t="s">
        <v>28</v>
      </c>
      <c r="B35" s="11" t="s">
        <v>8</v>
      </c>
      <c r="C35" s="12" t="s">
        <v>8</v>
      </c>
      <c r="D35" s="12" t="s">
        <v>9</v>
      </c>
      <c r="E35" s="137" t="s">
        <v>29</v>
      </c>
      <c r="F35" s="13"/>
      <c r="G35" s="191" t="s">
        <v>11</v>
      </c>
      <c r="H35" s="230"/>
      <c r="I35" s="125" t="s">
        <v>30</v>
      </c>
      <c r="J35" s="125" t="s">
        <v>31</v>
      </c>
      <c r="K35" s="212">
        <v>1</v>
      </c>
      <c r="L35" s="212">
        <v>1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09">
        <v>4316</v>
      </c>
      <c r="S35" s="212">
        <v>0.5</v>
      </c>
      <c r="T35" s="212">
        <v>2.5</v>
      </c>
      <c r="U35" s="40"/>
      <c r="V35" s="198">
        <v>267</v>
      </c>
      <c r="W35" s="197">
        <v>0</v>
      </c>
      <c r="X35" s="45">
        <v>1.335</v>
      </c>
      <c r="Y35" s="198">
        <v>197</v>
      </c>
      <c r="Z35" s="45">
        <v>0.28142857142857142</v>
      </c>
      <c r="AA35" s="197">
        <v>0</v>
      </c>
      <c r="AB35" s="197">
        <v>0</v>
      </c>
      <c r="AC35" s="197">
        <v>0</v>
      </c>
      <c r="AD35" s="45">
        <v>0</v>
      </c>
      <c r="AE35" s="197">
        <v>0</v>
      </c>
      <c r="AF35" s="45">
        <v>0</v>
      </c>
      <c r="AG35" s="199">
        <v>84.8</v>
      </c>
      <c r="AH35" s="45">
        <v>0.75</v>
      </c>
      <c r="AI35" s="212">
        <v>2.3664285714285711</v>
      </c>
      <c r="AJ35" s="200">
        <v>2.0736758421864816</v>
      </c>
      <c r="AK35" s="174">
        <v>4.573675842186482</v>
      </c>
      <c r="AL35" s="174">
        <v>4.5</v>
      </c>
      <c r="AM35" s="174">
        <v>3.5</v>
      </c>
      <c r="AN35" s="239">
        <v>-1</v>
      </c>
      <c r="AO35" s="10" t="s">
        <v>32</v>
      </c>
    </row>
    <row r="36" spans="1:41" s="16" customFormat="1" ht="18" customHeight="1" x14ac:dyDescent="0.2">
      <c r="A36" s="5" t="s">
        <v>561</v>
      </c>
      <c r="B36" s="6" t="s">
        <v>8</v>
      </c>
      <c r="C36" s="7" t="s">
        <v>8</v>
      </c>
      <c r="D36" s="7" t="s">
        <v>9</v>
      </c>
      <c r="E36" s="7" t="s">
        <v>10</v>
      </c>
      <c r="F36" s="8"/>
      <c r="G36" s="192" t="s">
        <v>11</v>
      </c>
      <c r="H36" s="232"/>
      <c r="I36" s="124" t="s">
        <v>562</v>
      </c>
      <c r="J36" s="124" t="s">
        <v>563</v>
      </c>
      <c r="K36" s="213">
        <v>1</v>
      </c>
      <c r="L36" s="213">
        <v>0</v>
      </c>
      <c r="M36" s="213">
        <v>0</v>
      </c>
      <c r="N36" s="9">
        <v>0</v>
      </c>
      <c r="O36" s="9">
        <v>0</v>
      </c>
      <c r="P36" s="213">
        <v>0</v>
      </c>
      <c r="Q36" s="213">
        <v>0</v>
      </c>
      <c r="R36" s="210">
        <v>6200</v>
      </c>
      <c r="S36" s="213">
        <v>0.5</v>
      </c>
      <c r="T36" s="213">
        <v>1.5</v>
      </c>
      <c r="U36" s="40"/>
      <c r="V36" s="156">
        <v>328</v>
      </c>
      <c r="W36" s="157">
        <v>0</v>
      </c>
      <c r="X36" s="45">
        <v>1.64</v>
      </c>
      <c r="Y36" s="156">
        <v>245</v>
      </c>
      <c r="Z36" s="45">
        <v>0.35</v>
      </c>
      <c r="AA36" s="157">
        <v>0</v>
      </c>
      <c r="AB36" s="157">
        <v>0</v>
      </c>
      <c r="AC36" s="157">
        <v>0</v>
      </c>
      <c r="AD36" s="45">
        <v>0</v>
      </c>
      <c r="AE36" s="157">
        <v>0</v>
      </c>
      <c r="AF36" s="45">
        <v>0</v>
      </c>
      <c r="AG36" s="160">
        <v>86.6</v>
      </c>
      <c r="AH36" s="45">
        <v>0.75</v>
      </c>
      <c r="AI36" s="213">
        <v>2.7399999999999998</v>
      </c>
      <c r="AJ36" s="48">
        <v>2.4010324571769823</v>
      </c>
      <c r="AK36" s="175">
        <v>3.9010324571769823</v>
      </c>
      <c r="AL36" s="176">
        <v>4</v>
      </c>
      <c r="AM36" s="176">
        <v>3</v>
      </c>
      <c r="AN36" s="240">
        <v>-1</v>
      </c>
      <c r="AO36" s="215"/>
    </row>
    <row r="37" spans="1:41" s="16" customFormat="1" ht="18" customHeight="1" x14ac:dyDescent="0.2">
      <c r="A37" s="5" t="s">
        <v>125</v>
      </c>
      <c r="B37" s="6" t="s">
        <v>8</v>
      </c>
      <c r="C37" s="7" t="s">
        <v>8</v>
      </c>
      <c r="D37" s="7" t="s">
        <v>9</v>
      </c>
      <c r="E37" s="137" t="s">
        <v>29</v>
      </c>
      <c r="F37" s="8"/>
      <c r="G37" s="192" t="s">
        <v>11</v>
      </c>
      <c r="H37" s="232"/>
      <c r="I37" s="124" t="s">
        <v>126</v>
      </c>
      <c r="J37" s="124" t="s">
        <v>127</v>
      </c>
      <c r="K37" s="213">
        <v>1</v>
      </c>
      <c r="L37" s="9">
        <v>1</v>
      </c>
      <c r="M37" s="213">
        <v>0</v>
      </c>
      <c r="N37" s="9">
        <v>0</v>
      </c>
      <c r="O37" s="9">
        <v>0</v>
      </c>
      <c r="P37" s="213">
        <v>0</v>
      </c>
      <c r="Q37" s="213">
        <v>0</v>
      </c>
      <c r="R37" s="210">
        <v>5373</v>
      </c>
      <c r="S37" s="213">
        <v>0.5</v>
      </c>
      <c r="T37" s="213">
        <v>2.5</v>
      </c>
      <c r="U37" s="40"/>
      <c r="V37" s="156">
        <v>279</v>
      </c>
      <c r="W37" s="157">
        <v>0</v>
      </c>
      <c r="X37" s="45">
        <v>1.395</v>
      </c>
      <c r="Y37" s="156">
        <v>149</v>
      </c>
      <c r="Z37" s="45">
        <v>0.21285714285714286</v>
      </c>
      <c r="AA37" s="157">
        <v>0</v>
      </c>
      <c r="AB37" s="157">
        <v>0</v>
      </c>
      <c r="AC37" s="157">
        <v>0</v>
      </c>
      <c r="AD37" s="45">
        <v>0</v>
      </c>
      <c r="AE37" s="157">
        <v>0</v>
      </c>
      <c r="AF37" s="45">
        <v>0</v>
      </c>
      <c r="AG37" s="160">
        <v>84.8</v>
      </c>
      <c r="AH37" s="45">
        <v>0.75</v>
      </c>
      <c r="AI37" s="213">
        <v>2.3578571428571431</v>
      </c>
      <c r="AJ37" s="48">
        <v>2.066164791746929</v>
      </c>
      <c r="AK37" s="175">
        <v>4.566164791746929</v>
      </c>
      <c r="AL37" s="176">
        <v>4.5</v>
      </c>
      <c r="AM37" s="176">
        <v>3.5</v>
      </c>
      <c r="AN37" s="240">
        <v>-1</v>
      </c>
      <c r="AO37" s="215"/>
    </row>
    <row r="38" spans="1:41" s="16" customFormat="1" ht="18" customHeight="1" x14ac:dyDescent="0.2">
      <c r="A38" s="5" t="s">
        <v>41</v>
      </c>
      <c r="B38" s="6" t="s">
        <v>8</v>
      </c>
      <c r="C38" s="7" t="s">
        <v>8</v>
      </c>
      <c r="D38" s="7" t="s">
        <v>9</v>
      </c>
      <c r="E38" s="14" t="s">
        <v>42</v>
      </c>
      <c r="F38" s="8"/>
      <c r="G38" s="192" t="s">
        <v>11</v>
      </c>
      <c r="H38" s="232"/>
      <c r="I38" s="124" t="s">
        <v>43</v>
      </c>
      <c r="J38" s="124" t="s">
        <v>44</v>
      </c>
      <c r="K38" s="213">
        <v>1</v>
      </c>
      <c r="L38" s="213">
        <v>0</v>
      </c>
      <c r="M38" s="213">
        <v>1.5</v>
      </c>
      <c r="N38" s="9">
        <v>0</v>
      </c>
      <c r="O38" s="9">
        <v>0</v>
      </c>
      <c r="P38" s="213">
        <v>0</v>
      </c>
      <c r="Q38" s="213">
        <v>0</v>
      </c>
      <c r="R38" s="210">
        <v>10012</v>
      </c>
      <c r="S38" s="213">
        <v>1</v>
      </c>
      <c r="T38" s="213">
        <v>3.5</v>
      </c>
      <c r="U38" s="40"/>
      <c r="V38" s="156">
        <v>743</v>
      </c>
      <c r="W38" s="157">
        <v>0</v>
      </c>
      <c r="X38" s="45">
        <v>3.7149999999999999</v>
      </c>
      <c r="Y38" s="156">
        <v>194</v>
      </c>
      <c r="Z38" s="45">
        <v>0.27714285714285714</v>
      </c>
      <c r="AA38" s="157">
        <v>0</v>
      </c>
      <c r="AB38" s="157">
        <v>0</v>
      </c>
      <c r="AC38" s="157">
        <v>0</v>
      </c>
      <c r="AD38" s="45">
        <v>0</v>
      </c>
      <c r="AE38" s="157">
        <v>50</v>
      </c>
      <c r="AF38" s="45">
        <v>0.5</v>
      </c>
      <c r="AG38" s="160">
        <v>79.5</v>
      </c>
      <c r="AH38" s="45">
        <v>0.75</v>
      </c>
      <c r="AI38" s="213">
        <v>5.2421428571428574</v>
      </c>
      <c r="AJ38" s="48">
        <v>4.5936332646563809</v>
      </c>
      <c r="AK38" s="175">
        <v>8.0936332646563809</v>
      </c>
      <c r="AL38" s="176">
        <v>8</v>
      </c>
      <c r="AM38" s="176">
        <v>7</v>
      </c>
      <c r="AN38" s="240">
        <v>-1</v>
      </c>
      <c r="AO38" s="215"/>
    </row>
    <row r="39" spans="1:41" s="16" customFormat="1" ht="18" customHeight="1" x14ac:dyDescent="0.2">
      <c r="A39" s="5" t="s">
        <v>594</v>
      </c>
      <c r="B39" s="6" t="s">
        <v>8</v>
      </c>
      <c r="C39" s="7" t="s">
        <v>8</v>
      </c>
      <c r="D39" s="7" t="s">
        <v>9</v>
      </c>
      <c r="E39" s="7" t="s">
        <v>10</v>
      </c>
      <c r="F39" s="8"/>
      <c r="G39" s="192" t="s">
        <v>11</v>
      </c>
      <c r="H39" s="232"/>
      <c r="I39" s="124" t="s">
        <v>595</v>
      </c>
      <c r="J39" s="124" t="s">
        <v>596</v>
      </c>
      <c r="K39" s="213">
        <v>1</v>
      </c>
      <c r="L39" s="213">
        <v>0</v>
      </c>
      <c r="M39" s="213">
        <v>0</v>
      </c>
      <c r="N39" s="9">
        <v>0</v>
      </c>
      <c r="O39" s="9">
        <v>0</v>
      </c>
      <c r="P39" s="213">
        <v>0</v>
      </c>
      <c r="Q39" s="213">
        <v>0</v>
      </c>
      <c r="R39" s="210">
        <v>3621</v>
      </c>
      <c r="S39" s="213">
        <v>0.5</v>
      </c>
      <c r="T39" s="213">
        <v>1.5</v>
      </c>
      <c r="U39" s="40"/>
      <c r="V39" s="159">
        <v>369</v>
      </c>
      <c r="W39" s="157">
        <v>0</v>
      </c>
      <c r="X39" s="45">
        <v>1.845</v>
      </c>
      <c r="Y39" s="159">
        <v>342</v>
      </c>
      <c r="Z39" s="45">
        <v>0.48857142857142855</v>
      </c>
      <c r="AA39" s="157">
        <v>0</v>
      </c>
      <c r="AB39" s="157">
        <v>0</v>
      </c>
      <c r="AC39" s="157">
        <v>0</v>
      </c>
      <c r="AD39" s="45">
        <v>0</v>
      </c>
      <c r="AE39" s="157">
        <v>0</v>
      </c>
      <c r="AF39" s="45">
        <v>0</v>
      </c>
      <c r="AG39" s="160">
        <v>107.8</v>
      </c>
      <c r="AH39" s="45">
        <v>0.5</v>
      </c>
      <c r="AI39" s="213">
        <v>2.8335714285714286</v>
      </c>
      <c r="AJ39" s="48">
        <v>2.4830280911420988</v>
      </c>
      <c r="AK39" s="175">
        <v>3.9830280911420988</v>
      </c>
      <c r="AL39" s="176">
        <v>4</v>
      </c>
      <c r="AM39" s="176">
        <v>3</v>
      </c>
      <c r="AN39" s="240">
        <v>-1</v>
      </c>
      <c r="AO39" s="215"/>
    </row>
    <row r="40" spans="1:41" s="16" customFormat="1" ht="18" customHeight="1" x14ac:dyDescent="0.2">
      <c r="A40" s="5" t="s">
        <v>478</v>
      </c>
      <c r="B40" s="6" t="s">
        <v>8</v>
      </c>
      <c r="C40" s="7" t="s">
        <v>8</v>
      </c>
      <c r="D40" s="7" t="s">
        <v>9</v>
      </c>
      <c r="E40" s="7" t="s">
        <v>10</v>
      </c>
      <c r="F40" s="8"/>
      <c r="G40" s="192" t="s">
        <v>11</v>
      </c>
      <c r="H40" s="232"/>
      <c r="I40" s="124" t="s">
        <v>477</v>
      </c>
      <c r="J40" s="124" t="s">
        <v>479</v>
      </c>
      <c r="K40" s="213">
        <v>1</v>
      </c>
      <c r="L40" s="213">
        <v>0</v>
      </c>
      <c r="M40" s="213">
        <v>0</v>
      </c>
      <c r="N40" s="9">
        <v>0</v>
      </c>
      <c r="O40" s="9">
        <v>0</v>
      </c>
      <c r="P40" s="213">
        <v>0</v>
      </c>
      <c r="Q40" s="213">
        <v>0</v>
      </c>
      <c r="R40" s="210">
        <v>7072</v>
      </c>
      <c r="S40" s="213">
        <v>0.5</v>
      </c>
      <c r="T40" s="213">
        <v>1.5</v>
      </c>
      <c r="U40" s="40"/>
      <c r="V40" s="156">
        <v>270</v>
      </c>
      <c r="W40" s="157">
        <v>0</v>
      </c>
      <c r="X40" s="45">
        <v>1.35</v>
      </c>
      <c r="Y40" s="156">
        <v>193</v>
      </c>
      <c r="Z40" s="45">
        <v>0.27571428571428569</v>
      </c>
      <c r="AA40" s="157">
        <v>0</v>
      </c>
      <c r="AB40" s="157">
        <v>0</v>
      </c>
      <c r="AC40" s="157">
        <v>0</v>
      </c>
      <c r="AD40" s="45">
        <v>0</v>
      </c>
      <c r="AE40" s="157">
        <v>0</v>
      </c>
      <c r="AF40" s="45">
        <v>0</v>
      </c>
      <c r="AG40" s="160">
        <v>87.1</v>
      </c>
      <c r="AH40" s="45">
        <v>0.75</v>
      </c>
      <c r="AI40" s="213">
        <v>2.3757142857142859</v>
      </c>
      <c r="AJ40" s="48">
        <v>2.081812813495997</v>
      </c>
      <c r="AK40" s="175">
        <v>3.581812813495997</v>
      </c>
      <c r="AL40" s="176">
        <v>3.5</v>
      </c>
      <c r="AM40" s="176">
        <v>2.5</v>
      </c>
      <c r="AN40" s="240">
        <v>-1</v>
      </c>
      <c r="AO40" s="215"/>
    </row>
    <row r="41" spans="1:41" s="16" customFormat="1" ht="18" customHeight="1" x14ac:dyDescent="0.2">
      <c r="A41" s="5" t="s">
        <v>460</v>
      </c>
      <c r="B41" s="6" t="s">
        <v>8</v>
      </c>
      <c r="C41" s="7" t="s">
        <v>8</v>
      </c>
      <c r="D41" s="7" t="s">
        <v>9</v>
      </c>
      <c r="E41" s="7" t="s">
        <v>10</v>
      </c>
      <c r="F41" s="8"/>
      <c r="G41" s="192" t="s">
        <v>11</v>
      </c>
      <c r="H41" s="232"/>
      <c r="I41" s="124" t="s">
        <v>459</v>
      </c>
      <c r="J41" s="124" t="s">
        <v>461</v>
      </c>
      <c r="K41" s="213">
        <v>1</v>
      </c>
      <c r="L41" s="213">
        <v>0</v>
      </c>
      <c r="M41" s="213">
        <v>0</v>
      </c>
      <c r="N41" s="9">
        <v>0</v>
      </c>
      <c r="O41" s="9">
        <v>0</v>
      </c>
      <c r="P41" s="213">
        <v>0</v>
      </c>
      <c r="Q41" s="213">
        <v>0</v>
      </c>
      <c r="R41" s="210">
        <v>5942</v>
      </c>
      <c r="S41" s="213">
        <v>0.5</v>
      </c>
      <c r="T41" s="213">
        <v>1.5</v>
      </c>
      <c r="U41" s="40"/>
      <c r="V41" s="156">
        <v>578</v>
      </c>
      <c r="W41" s="157">
        <v>0</v>
      </c>
      <c r="X41" s="45">
        <v>2.89</v>
      </c>
      <c r="Y41" s="156">
        <v>485</v>
      </c>
      <c r="Z41" s="45">
        <v>0.69285714285714284</v>
      </c>
      <c r="AA41" s="157">
        <v>0</v>
      </c>
      <c r="AB41" s="157">
        <v>0</v>
      </c>
      <c r="AC41" s="157">
        <v>0</v>
      </c>
      <c r="AD41" s="45">
        <v>0</v>
      </c>
      <c r="AE41" s="157">
        <v>0</v>
      </c>
      <c r="AF41" s="45">
        <v>0</v>
      </c>
      <c r="AG41" s="160">
        <v>106.3</v>
      </c>
      <c r="AH41" s="45">
        <v>0.5</v>
      </c>
      <c r="AI41" s="213">
        <v>4.0828571428571427</v>
      </c>
      <c r="AJ41" s="48">
        <v>3.577763692706891</v>
      </c>
      <c r="AK41" s="175">
        <v>5.077763692706891</v>
      </c>
      <c r="AL41" s="176">
        <v>5</v>
      </c>
      <c r="AM41" s="176">
        <v>4</v>
      </c>
      <c r="AN41" s="240">
        <v>-1</v>
      </c>
      <c r="AO41" s="215"/>
    </row>
    <row r="42" spans="1:41" s="16" customFormat="1" ht="18" customHeight="1" x14ac:dyDescent="0.2">
      <c r="A42" s="5" t="s">
        <v>157</v>
      </c>
      <c r="B42" s="6" t="s">
        <v>8</v>
      </c>
      <c r="C42" s="7" t="s">
        <v>8</v>
      </c>
      <c r="D42" s="7" t="s">
        <v>9</v>
      </c>
      <c r="E42" s="7" t="s">
        <v>10</v>
      </c>
      <c r="F42" s="8"/>
      <c r="G42" s="192" t="s">
        <v>11</v>
      </c>
      <c r="H42" s="232"/>
      <c r="I42" s="124" t="s">
        <v>158</v>
      </c>
      <c r="J42" s="124" t="s">
        <v>159</v>
      </c>
      <c r="K42" s="213">
        <v>1</v>
      </c>
      <c r="L42" s="213">
        <v>0</v>
      </c>
      <c r="M42" s="213">
        <v>0</v>
      </c>
      <c r="N42" s="9">
        <v>0</v>
      </c>
      <c r="O42" s="9">
        <v>0</v>
      </c>
      <c r="P42" s="213">
        <v>0</v>
      </c>
      <c r="Q42" s="213">
        <v>0</v>
      </c>
      <c r="R42" s="210">
        <v>3064</v>
      </c>
      <c r="S42" s="213">
        <v>0.5</v>
      </c>
      <c r="T42" s="213">
        <v>1.5</v>
      </c>
      <c r="U42" s="40"/>
      <c r="V42" s="156">
        <v>287</v>
      </c>
      <c r="W42" s="157">
        <v>0</v>
      </c>
      <c r="X42" s="45">
        <v>1.4350000000000001</v>
      </c>
      <c r="Y42" s="156">
        <v>231</v>
      </c>
      <c r="Z42" s="45">
        <v>0.33</v>
      </c>
      <c r="AA42" s="157">
        <v>0</v>
      </c>
      <c r="AB42" s="157">
        <v>0</v>
      </c>
      <c r="AC42" s="157">
        <v>0</v>
      </c>
      <c r="AD42" s="45">
        <v>0</v>
      </c>
      <c r="AE42" s="157">
        <v>0</v>
      </c>
      <c r="AF42" s="45">
        <v>0</v>
      </c>
      <c r="AG42" s="160">
        <v>106.5</v>
      </c>
      <c r="AH42" s="45">
        <v>0.5</v>
      </c>
      <c r="AI42" s="213">
        <v>2.2650000000000001</v>
      </c>
      <c r="AJ42" s="48">
        <v>1.9847950786517758</v>
      </c>
      <c r="AK42" s="175">
        <v>3.4847950786517758</v>
      </c>
      <c r="AL42" s="176">
        <v>3.5</v>
      </c>
      <c r="AM42" s="176">
        <v>2.5</v>
      </c>
      <c r="AN42" s="240">
        <v>-1</v>
      </c>
      <c r="AO42" s="215"/>
    </row>
    <row r="43" spans="1:41" s="16" customFormat="1" ht="18" customHeight="1" x14ac:dyDescent="0.2">
      <c r="A43" s="5" t="s">
        <v>368</v>
      </c>
      <c r="B43" s="6" t="s">
        <v>8</v>
      </c>
      <c r="C43" s="7" t="s">
        <v>8</v>
      </c>
      <c r="D43" s="7" t="s">
        <v>9</v>
      </c>
      <c r="E43" s="137" t="s">
        <v>29</v>
      </c>
      <c r="F43" s="8"/>
      <c r="G43" s="192" t="s">
        <v>11</v>
      </c>
      <c r="H43" s="231" t="s">
        <v>35</v>
      </c>
      <c r="I43" s="124" t="s">
        <v>369</v>
      </c>
      <c r="J43" s="124" t="s">
        <v>124</v>
      </c>
      <c r="K43" s="213">
        <v>1</v>
      </c>
      <c r="L43" s="9">
        <v>1</v>
      </c>
      <c r="M43" s="213">
        <v>0</v>
      </c>
      <c r="N43" s="9">
        <v>0</v>
      </c>
      <c r="O43" s="9">
        <v>0</v>
      </c>
      <c r="P43" s="213">
        <v>0</v>
      </c>
      <c r="Q43" s="213">
        <v>0.5</v>
      </c>
      <c r="R43" s="210">
        <v>5159</v>
      </c>
      <c r="S43" s="213">
        <v>0.5</v>
      </c>
      <c r="T43" s="213">
        <v>3</v>
      </c>
      <c r="U43" s="40"/>
      <c r="V43" s="156">
        <v>279</v>
      </c>
      <c r="W43" s="157">
        <v>0</v>
      </c>
      <c r="X43" s="45">
        <v>1.395</v>
      </c>
      <c r="Y43" s="156">
        <v>37</v>
      </c>
      <c r="Z43" s="45">
        <v>5.2857142857142859E-2</v>
      </c>
      <c r="AA43" s="157">
        <v>0</v>
      </c>
      <c r="AB43" s="157">
        <v>0</v>
      </c>
      <c r="AC43" s="157">
        <v>0</v>
      </c>
      <c r="AD43" s="45">
        <v>0</v>
      </c>
      <c r="AE43" s="157">
        <v>0</v>
      </c>
      <c r="AF43" s="45">
        <v>0</v>
      </c>
      <c r="AG43" s="160">
        <v>78.7</v>
      </c>
      <c r="AH43" s="45">
        <v>0.75</v>
      </c>
      <c r="AI43" s="213">
        <v>2.197857142857143</v>
      </c>
      <c r="AJ43" s="48">
        <v>1.9259585168752804</v>
      </c>
      <c r="AK43" s="175">
        <v>4.92595851687528</v>
      </c>
      <c r="AL43" s="176">
        <v>5</v>
      </c>
      <c r="AM43" s="176">
        <v>4</v>
      </c>
      <c r="AN43" s="240">
        <v>-1</v>
      </c>
      <c r="AO43" s="215"/>
    </row>
    <row r="44" spans="1:41" s="16" customFormat="1" ht="18" customHeight="1" x14ac:dyDescent="0.2">
      <c r="A44" s="5" t="s">
        <v>523</v>
      </c>
      <c r="B44" s="6" t="s">
        <v>8</v>
      </c>
      <c r="C44" s="7" t="s">
        <v>8</v>
      </c>
      <c r="D44" s="7" t="s">
        <v>9</v>
      </c>
      <c r="E44" s="137" t="s">
        <v>29</v>
      </c>
      <c r="F44" s="8"/>
      <c r="G44" s="192" t="s">
        <v>11</v>
      </c>
      <c r="H44" s="232"/>
      <c r="I44" s="124" t="s">
        <v>524</v>
      </c>
      <c r="J44" s="124" t="s">
        <v>124</v>
      </c>
      <c r="K44" s="213">
        <v>1</v>
      </c>
      <c r="L44" s="9">
        <v>1</v>
      </c>
      <c r="M44" s="213">
        <v>0</v>
      </c>
      <c r="N44" s="9">
        <v>0</v>
      </c>
      <c r="O44" s="9">
        <v>0</v>
      </c>
      <c r="P44" s="213">
        <v>0</v>
      </c>
      <c r="Q44" s="213">
        <v>0</v>
      </c>
      <c r="R44" s="210">
        <v>7947</v>
      </c>
      <c r="S44" s="213">
        <v>0.5</v>
      </c>
      <c r="T44" s="213">
        <v>2.5</v>
      </c>
      <c r="U44" s="40"/>
      <c r="V44" s="156">
        <v>377</v>
      </c>
      <c r="W44" s="157">
        <v>0</v>
      </c>
      <c r="X44" s="45">
        <v>1.885</v>
      </c>
      <c r="Y44" s="156">
        <v>107</v>
      </c>
      <c r="Z44" s="45">
        <v>0.15285714285714286</v>
      </c>
      <c r="AA44" s="157">
        <v>0</v>
      </c>
      <c r="AB44" s="157">
        <v>0</v>
      </c>
      <c r="AC44" s="157">
        <v>0</v>
      </c>
      <c r="AD44" s="45">
        <v>0</v>
      </c>
      <c r="AE44" s="157">
        <v>61</v>
      </c>
      <c r="AF44" s="45">
        <v>0.5</v>
      </c>
      <c r="AG44" s="160">
        <v>69.3</v>
      </c>
      <c r="AH44" s="45">
        <v>1</v>
      </c>
      <c r="AI44" s="213">
        <v>3.5378571428571428</v>
      </c>
      <c r="AJ44" s="48">
        <v>3.1001860689253378</v>
      </c>
      <c r="AK44" s="175">
        <v>5.6001860689253373</v>
      </c>
      <c r="AL44" s="176">
        <v>5.5</v>
      </c>
      <c r="AM44" s="176">
        <v>4.5</v>
      </c>
      <c r="AN44" s="240">
        <v>-1</v>
      </c>
      <c r="AO44" s="215"/>
    </row>
    <row r="45" spans="1:41" s="16" customFormat="1" ht="18" customHeight="1" x14ac:dyDescent="0.2">
      <c r="A45" s="5" t="s">
        <v>119</v>
      </c>
      <c r="B45" s="6" t="s">
        <v>8</v>
      </c>
      <c r="C45" s="7" t="s">
        <v>8</v>
      </c>
      <c r="D45" s="7" t="s">
        <v>9</v>
      </c>
      <c r="E45" s="7" t="s">
        <v>10</v>
      </c>
      <c r="F45" s="8"/>
      <c r="G45" s="192" t="s">
        <v>11</v>
      </c>
      <c r="H45" s="232"/>
      <c r="I45" s="124" t="s">
        <v>120</v>
      </c>
      <c r="J45" s="124" t="s">
        <v>121</v>
      </c>
      <c r="K45" s="213">
        <v>1</v>
      </c>
      <c r="L45" s="213">
        <v>0</v>
      </c>
      <c r="M45" s="213">
        <v>0</v>
      </c>
      <c r="N45" s="9">
        <v>0</v>
      </c>
      <c r="O45" s="9">
        <v>0</v>
      </c>
      <c r="P45" s="213">
        <v>0</v>
      </c>
      <c r="Q45" s="213">
        <v>0</v>
      </c>
      <c r="R45" s="210">
        <v>6881</v>
      </c>
      <c r="S45" s="213">
        <v>0.5</v>
      </c>
      <c r="T45" s="213">
        <v>1.5</v>
      </c>
      <c r="U45" s="40"/>
      <c r="V45" s="156">
        <v>654</v>
      </c>
      <c r="W45" s="157">
        <v>0</v>
      </c>
      <c r="X45" s="45">
        <v>3.27</v>
      </c>
      <c r="Y45" s="156">
        <v>515</v>
      </c>
      <c r="Z45" s="45">
        <v>0.73571428571428577</v>
      </c>
      <c r="AA45" s="157">
        <v>0</v>
      </c>
      <c r="AB45" s="157">
        <v>0</v>
      </c>
      <c r="AC45" s="157">
        <v>0</v>
      </c>
      <c r="AD45" s="45">
        <v>0</v>
      </c>
      <c r="AE45" s="157">
        <v>0</v>
      </c>
      <c r="AF45" s="45">
        <v>0</v>
      </c>
      <c r="AG45" s="160">
        <v>102.4</v>
      </c>
      <c r="AH45" s="45">
        <v>0.5</v>
      </c>
      <c r="AI45" s="213">
        <v>4.5057142857142853</v>
      </c>
      <c r="AJ45" s="48">
        <v>3.9483088477248192</v>
      </c>
      <c r="AK45" s="175">
        <v>5.4483088477248192</v>
      </c>
      <c r="AL45" s="176">
        <v>5.5</v>
      </c>
      <c r="AM45" s="176">
        <v>4.5</v>
      </c>
      <c r="AN45" s="240">
        <v>-1</v>
      </c>
      <c r="AO45" s="215"/>
    </row>
    <row r="46" spans="1:41" s="16" customFormat="1" ht="18" customHeight="1" x14ac:dyDescent="0.2">
      <c r="A46" s="5" t="s">
        <v>485</v>
      </c>
      <c r="B46" s="6" t="s">
        <v>8</v>
      </c>
      <c r="C46" s="7" t="s">
        <v>8</v>
      </c>
      <c r="D46" s="7" t="s">
        <v>9</v>
      </c>
      <c r="E46" s="7" t="s">
        <v>10</v>
      </c>
      <c r="F46" s="8"/>
      <c r="G46" s="192" t="s">
        <v>11</v>
      </c>
      <c r="H46" s="232"/>
      <c r="I46" s="124" t="s">
        <v>486</v>
      </c>
      <c r="J46" s="124" t="s">
        <v>487</v>
      </c>
      <c r="K46" s="213">
        <v>1</v>
      </c>
      <c r="L46" s="213">
        <v>0</v>
      </c>
      <c r="M46" s="213">
        <v>0</v>
      </c>
      <c r="N46" s="9">
        <v>0</v>
      </c>
      <c r="O46" s="9">
        <v>0</v>
      </c>
      <c r="P46" s="213">
        <v>0</v>
      </c>
      <c r="Q46" s="213">
        <v>0</v>
      </c>
      <c r="R46" s="210">
        <v>6090</v>
      </c>
      <c r="S46" s="213">
        <v>0.5</v>
      </c>
      <c r="T46" s="213">
        <v>1.5</v>
      </c>
      <c r="U46" s="40"/>
      <c r="V46" s="156">
        <v>404</v>
      </c>
      <c r="W46" s="157">
        <v>0</v>
      </c>
      <c r="X46" s="45">
        <v>2.02</v>
      </c>
      <c r="Y46" s="156">
        <v>299</v>
      </c>
      <c r="Z46" s="45">
        <v>0.42714285714285716</v>
      </c>
      <c r="AA46" s="157">
        <v>0</v>
      </c>
      <c r="AB46" s="157">
        <v>0</v>
      </c>
      <c r="AC46" s="157">
        <v>0</v>
      </c>
      <c r="AD46" s="45">
        <v>0</v>
      </c>
      <c r="AE46" s="157">
        <v>71</v>
      </c>
      <c r="AF46" s="45">
        <v>0.75</v>
      </c>
      <c r="AG46" s="160">
        <v>85.1</v>
      </c>
      <c r="AH46" s="45">
        <v>0.75</v>
      </c>
      <c r="AI46" s="213">
        <v>3.9471428571428571</v>
      </c>
      <c r="AJ46" s="48">
        <v>3.4588387274139745</v>
      </c>
      <c r="AK46" s="175">
        <v>4.9588387274139745</v>
      </c>
      <c r="AL46" s="176">
        <v>5</v>
      </c>
      <c r="AM46" s="176">
        <v>4</v>
      </c>
      <c r="AN46" s="240">
        <v>-1</v>
      </c>
      <c r="AO46" s="215"/>
    </row>
    <row r="47" spans="1:41" s="16" customFormat="1" ht="18" customHeight="1" x14ac:dyDescent="0.2">
      <c r="A47" s="5" t="s">
        <v>225</v>
      </c>
      <c r="B47" s="6" t="s">
        <v>8</v>
      </c>
      <c r="C47" s="7" t="s">
        <v>8</v>
      </c>
      <c r="D47" s="7" t="s">
        <v>9</v>
      </c>
      <c r="E47" s="137" t="s">
        <v>29</v>
      </c>
      <c r="F47" s="8"/>
      <c r="G47" s="192" t="s">
        <v>11</v>
      </c>
      <c r="H47" s="232"/>
      <c r="I47" s="124" t="s">
        <v>226</v>
      </c>
      <c r="J47" s="124" t="s">
        <v>227</v>
      </c>
      <c r="K47" s="213">
        <v>1</v>
      </c>
      <c r="L47" s="9">
        <v>1</v>
      </c>
      <c r="M47" s="213">
        <v>0</v>
      </c>
      <c r="N47" s="9">
        <v>0</v>
      </c>
      <c r="O47" s="9">
        <v>0</v>
      </c>
      <c r="P47" s="213">
        <v>0</v>
      </c>
      <c r="Q47" s="213">
        <v>0</v>
      </c>
      <c r="R47" s="210">
        <v>4845</v>
      </c>
      <c r="S47" s="213">
        <v>0.5</v>
      </c>
      <c r="T47" s="213">
        <v>2.5</v>
      </c>
      <c r="U47" s="40"/>
      <c r="V47" s="156">
        <v>497</v>
      </c>
      <c r="W47" s="157">
        <v>0</v>
      </c>
      <c r="X47" s="45">
        <v>2.4849999999999999</v>
      </c>
      <c r="Y47" s="156">
        <v>229</v>
      </c>
      <c r="Z47" s="45">
        <v>0.32714285714285712</v>
      </c>
      <c r="AA47" s="157">
        <v>0</v>
      </c>
      <c r="AB47" s="157">
        <v>0</v>
      </c>
      <c r="AC47" s="157">
        <v>0</v>
      </c>
      <c r="AD47" s="45">
        <v>0</v>
      </c>
      <c r="AE47" s="157">
        <v>0</v>
      </c>
      <c r="AF47" s="45">
        <v>0</v>
      </c>
      <c r="AG47" s="160">
        <v>92.9</v>
      </c>
      <c r="AH47" s="45">
        <v>0.5</v>
      </c>
      <c r="AI47" s="213">
        <v>3.3121428571428568</v>
      </c>
      <c r="AJ47" s="48">
        <v>2.9023950740171189</v>
      </c>
      <c r="AK47" s="175">
        <v>5.4023950740171189</v>
      </c>
      <c r="AL47" s="176">
        <v>5.5</v>
      </c>
      <c r="AM47" s="176">
        <v>4.5</v>
      </c>
      <c r="AN47" s="240">
        <v>-1</v>
      </c>
      <c r="AO47" s="215"/>
    </row>
    <row r="48" spans="1:41" s="16" customFormat="1" ht="18" customHeight="1" x14ac:dyDescent="0.2">
      <c r="A48" s="5" t="s">
        <v>73</v>
      </c>
      <c r="B48" s="6" t="s">
        <v>8</v>
      </c>
      <c r="C48" s="7" t="s">
        <v>8</v>
      </c>
      <c r="D48" s="7" t="s">
        <v>9</v>
      </c>
      <c r="E48" s="7" t="s">
        <v>10</v>
      </c>
      <c r="F48" s="8"/>
      <c r="G48" s="192" t="s">
        <v>11</v>
      </c>
      <c r="H48" s="232"/>
      <c r="I48" s="124" t="s">
        <v>74</v>
      </c>
      <c r="J48" s="124" t="s">
        <v>38</v>
      </c>
      <c r="K48" s="213">
        <v>1</v>
      </c>
      <c r="L48" s="213">
        <v>0</v>
      </c>
      <c r="M48" s="213">
        <v>0</v>
      </c>
      <c r="N48" s="9">
        <v>0</v>
      </c>
      <c r="O48" s="9">
        <v>0</v>
      </c>
      <c r="P48" s="213">
        <v>0</v>
      </c>
      <c r="Q48" s="213">
        <v>0</v>
      </c>
      <c r="R48" s="210">
        <v>6612</v>
      </c>
      <c r="S48" s="213">
        <v>0.5</v>
      </c>
      <c r="T48" s="213">
        <v>1.5</v>
      </c>
      <c r="U48" s="40"/>
      <c r="V48" s="156">
        <v>515</v>
      </c>
      <c r="W48" s="157">
        <v>0</v>
      </c>
      <c r="X48" s="45">
        <v>2.5750000000000002</v>
      </c>
      <c r="Y48" s="156">
        <v>344</v>
      </c>
      <c r="Z48" s="45">
        <v>0.49142857142857144</v>
      </c>
      <c r="AA48" s="157">
        <v>0</v>
      </c>
      <c r="AB48" s="157">
        <v>0</v>
      </c>
      <c r="AC48" s="157">
        <v>0</v>
      </c>
      <c r="AD48" s="45">
        <v>0</v>
      </c>
      <c r="AE48" s="157">
        <v>0</v>
      </c>
      <c r="AF48" s="45">
        <v>0</v>
      </c>
      <c r="AG48" s="160">
        <v>101.5</v>
      </c>
      <c r="AH48" s="45">
        <v>0.5</v>
      </c>
      <c r="AI48" s="213">
        <v>3.5664285714285717</v>
      </c>
      <c r="AJ48" s="48">
        <v>3.1252229037238464</v>
      </c>
      <c r="AK48" s="175">
        <v>4.6252229037238468</v>
      </c>
      <c r="AL48" s="176">
        <v>4.75</v>
      </c>
      <c r="AM48" s="176">
        <v>4</v>
      </c>
      <c r="AN48" s="240">
        <v>-0.75</v>
      </c>
      <c r="AO48" s="215"/>
    </row>
    <row r="49" spans="1:41" s="16" customFormat="1" ht="18" customHeight="1" x14ac:dyDescent="0.2">
      <c r="A49" s="5" t="s">
        <v>217</v>
      </c>
      <c r="B49" s="6" t="s">
        <v>8</v>
      </c>
      <c r="C49" s="7" t="s">
        <v>8</v>
      </c>
      <c r="D49" s="7" t="s">
        <v>9</v>
      </c>
      <c r="E49" s="137" t="s">
        <v>29</v>
      </c>
      <c r="F49" s="8"/>
      <c r="G49" s="192" t="s">
        <v>11</v>
      </c>
      <c r="H49" s="232"/>
      <c r="I49" s="124" t="s">
        <v>218</v>
      </c>
      <c r="J49" s="124" t="s">
        <v>38</v>
      </c>
      <c r="K49" s="213">
        <v>1</v>
      </c>
      <c r="L49" s="9">
        <v>1</v>
      </c>
      <c r="M49" s="213">
        <v>0</v>
      </c>
      <c r="N49" s="9">
        <v>0</v>
      </c>
      <c r="O49" s="9">
        <v>0</v>
      </c>
      <c r="P49" s="213">
        <v>0</v>
      </c>
      <c r="Q49" s="213">
        <v>0</v>
      </c>
      <c r="R49" s="210">
        <v>10196</v>
      </c>
      <c r="S49" s="213">
        <v>1</v>
      </c>
      <c r="T49" s="213">
        <v>3</v>
      </c>
      <c r="U49" s="40"/>
      <c r="V49" s="156">
        <v>685</v>
      </c>
      <c r="W49" s="157">
        <v>0</v>
      </c>
      <c r="X49" s="45">
        <v>3.4249999999999998</v>
      </c>
      <c r="Y49" s="156">
        <v>406</v>
      </c>
      <c r="Z49" s="45">
        <v>0.57999999999999996</v>
      </c>
      <c r="AA49" s="157">
        <v>0</v>
      </c>
      <c r="AB49" s="157">
        <v>0</v>
      </c>
      <c r="AC49" s="157">
        <v>0</v>
      </c>
      <c r="AD49" s="45">
        <v>0</v>
      </c>
      <c r="AE49" s="157">
        <v>65</v>
      </c>
      <c r="AF49" s="45">
        <v>0.75</v>
      </c>
      <c r="AG49" s="160">
        <v>88.8</v>
      </c>
      <c r="AH49" s="45">
        <v>0.75</v>
      </c>
      <c r="AI49" s="213">
        <v>5.5049999999999999</v>
      </c>
      <c r="AJ49" s="48">
        <v>4.8239721448026609</v>
      </c>
      <c r="AK49" s="175">
        <v>7.8239721448026609</v>
      </c>
      <c r="AL49" s="176">
        <v>7.75</v>
      </c>
      <c r="AM49" s="176">
        <v>7</v>
      </c>
      <c r="AN49" s="240">
        <v>-0.75</v>
      </c>
      <c r="AO49" s="215"/>
    </row>
    <row r="50" spans="1:41" s="16" customFormat="1" ht="18" customHeight="1" x14ac:dyDescent="0.2">
      <c r="A50" s="5" t="s">
        <v>187</v>
      </c>
      <c r="B50" s="6" t="s">
        <v>8</v>
      </c>
      <c r="C50" s="7" t="s">
        <v>8</v>
      </c>
      <c r="D50" s="7" t="s">
        <v>9</v>
      </c>
      <c r="E50" s="7" t="s">
        <v>10</v>
      </c>
      <c r="F50" s="8"/>
      <c r="G50" s="192" t="s">
        <v>11</v>
      </c>
      <c r="H50" s="232"/>
      <c r="I50" s="124" t="s">
        <v>188</v>
      </c>
      <c r="J50" s="124" t="s">
        <v>189</v>
      </c>
      <c r="K50" s="213">
        <v>1</v>
      </c>
      <c r="L50" s="213">
        <v>0</v>
      </c>
      <c r="M50" s="213">
        <v>0</v>
      </c>
      <c r="N50" s="9">
        <v>0</v>
      </c>
      <c r="O50" s="9">
        <v>0</v>
      </c>
      <c r="P50" s="213">
        <v>0</v>
      </c>
      <c r="Q50" s="213">
        <v>0</v>
      </c>
      <c r="R50" s="210">
        <v>2706</v>
      </c>
      <c r="S50" s="213">
        <v>0.5</v>
      </c>
      <c r="T50" s="213">
        <v>1.5</v>
      </c>
      <c r="U50" s="40"/>
      <c r="V50" s="156">
        <v>297</v>
      </c>
      <c r="W50" s="157">
        <v>0</v>
      </c>
      <c r="X50" s="45">
        <v>1.4850000000000001</v>
      </c>
      <c r="Y50" s="156">
        <v>255</v>
      </c>
      <c r="Z50" s="45">
        <v>0.36428571428571427</v>
      </c>
      <c r="AA50" s="157">
        <v>0</v>
      </c>
      <c r="AB50" s="157">
        <v>0</v>
      </c>
      <c r="AC50" s="157">
        <v>0</v>
      </c>
      <c r="AD50" s="45">
        <v>0</v>
      </c>
      <c r="AE50" s="157">
        <v>0</v>
      </c>
      <c r="AF50" s="45">
        <v>0</v>
      </c>
      <c r="AG50" s="160">
        <v>88.5</v>
      </c>
      <c r="AH50" s="45">
        <v>0.75</v>
      </c>
      <c r="AI50" s="213">
        <v>2.5992857142857142</v>
      </c>
      <c r="AJ50" s="48">
        <v>2.2777260457943274</v>
      </c>
      <c r="AK50" s="175">
        <v>3.7777260457943274</v>
      </c>
      <c r="AL50" s="176">
        <v>3.75</v>
      </c>
      <c r="AM50" s="176">
        <v>3</v>
      </c>
      <c r="AN50" s="240">
        <v>-0.75</v>
      </c>
      <c r="AO50" s="215"/>
    </row>
    <row r="51" spans="1:41" s="16" customFormat="1" ht="18" customHeight="1" x14ac:dyDescent="0.2">
      <c r="A51" s="5" t="s">
        <v>249</v>
      </c>
      <c r="B51" s="6" t="s">
        <v>8</v>
      </c>
      <c r="C51" s="7" t="s">
        <v>8</v>
      </c>
      <c r="D51" s="7" t="s">
        <v>9</v>
      </c>
      <c r="E51" s="7" t="s">
        <v>10</v>
      </c>
      <c r="F51" s="8"/>
      <c r="G51" s="192" t="s">
        <v>11</v>
      </c>
      <c r="H51" s="232"/>
      <c r="I51" s="124" t="s">
        <v>250</v>
      </c>
      <c r="J51" s="124" t="s">
        <v>251</v>
      </c>
      <c r="K51" s="213">
        <v>1</v>
      </c>
      <c r="L51" s="213">
        <v>0</v>
      </c>
      <c r="M51" s="213">
        <v>0</v>
      </c>
      <c r="N51" s="9">
        <v>0</v>
      </c>
      <c r="O51" s="9">
        <v>0</v>
      </c>
      <c r="P51" s="213">
        <v>0</v>
      </c>
      <c r="Q51" s="213">
        <v>0</v>
      </c>
      <c r="R51" s="210">
        <v>7466</v>
      </c>
      <c r="S51" s="213">
        <v>0.5</v>
      </c>
      <c r="T51" s="213">
        <v>1.5</v>
      </c>
      <c r="U51" s="40"/>
      <c r="V51" s="156">
        <v>527</v>
      </c>
      <c r="W51" s="157">
        <v>0</v>
      </c>
      <c r="X51" s="45">
        <v>2.6349999999999998</v>
      </c>
      <c r="Y51" s="156">
        <v>447</v>
      </c>
      <c r="Z51" s="45">
        <v>0.63857142857142857</v>
      </c>
      <c r="AA51" s="157">
        <v>0</v>
      </c>
      <c r="AB51" s="157">
        <v>0</v>
      </c>
      <c r="AC51" s="157">
        <v>0</v>
      </c>
      <c r="AD51" s="45">
        <v>0</v>
      </c>
      <c r="AE51" s="157">
        <v>0</v>
      </c>
      <c r="AF51" s="45">
        <v>0</v>
      </c>
      <c r="AG51" s="160">
        <v>106.9</v>
      </c>
      <c r="AH51" s="45">
        <v>0.5</v>
      </c>
      <c r="AI51" s="213">
        <v>3.7735714285714286</v>
      </c>
      <c r="AJ51" s="48">
        <v>3.3067399560130344</v>
      </c>
      <c r="AK51" s="175">
        <v>4.8067399560130344</v>
      </c>
      <c r="AL51" s="176">
        <v>4.75</v>
      </c>
      <c r="AM51" s="176">
        <v>4</v>
      </c>
      <c r="AN51" s="240">
        <v>-0.75</v>
      </c>
      <c r="AO51" s="215"/>
    </row>
    <row r="52" spans="1:41" s="16" customFormat="1" ht="18" customHeight="1" x14ac:dyDescent="0.2">
      <c r="A52" s="5" t="s">
        <v>136</v>
      </c>
      <c r="B52" s="6" t="s">
        <v>8</v>
      </c>
      <c r="C52" s="7" t="s">
        <v>8</v>
      </c>
      <c r="D52" s="7" t="s">
        <v>9</v>
      </c>
      <c r="E52" s="7" t="s">
        <v>10</v>
      </c>
      <c r="F52" s="8"/>
      <c r="G52" s="192" t="s">
        <v>11</v>
      </c>
      <c r="H52" s="232"/>
      <c r="I52" s="124" t="s">
        <v>132</v>
      </c>
      <c r="J52" s="124" t="s">
        <v>137</v>
      </c>
      <c r="K52" s="213">
        <v>1</v>
      </c>
      <c r="L52" s="213">
        <v>0</v>
      </c>
      <c r="M52" s="213">
        <v>0</v>
      </c>
      <c r="N52" s="9">
        <v>0</v>
      </c>
      <c r="O52" s="9">
        <v>0</v>
      </c>
      <c r="P52" s="213">
        <v>0</v>
      </c>
      <c r="Q52" s="213">
        <v>0</v>
      </c>
      <c r="R52" s="210">
        <v>5955</v>
      </c>
      <c r="S52" s="213">
        <v>0.5</v>
      </c>
      <c r="T52" s="213">
        <v>1.5</v>
      </c>
      <c r="U52" s="40"/>
      <c r="V52" s="156">
        <v>526</v>
      </c>
      <c r="W52" s="157">
        <v>0</v>
      </c>
      <c r="X52" s="45">
        <v>2.63</v>
      </c>
      <c r="Y52" s="156">
        <v>420</v>
      </c>
      <c r="Z52" s="45">
        <v>0.6</v>
      </c>
      <c r="AA52" s="157">
        <v>0</v>
      </c>
      <c r="AB52" s="157">
        <v>0</v>
      </c>
      <c r="AC52" s="157">
        <v>0</v>
      </c>
      <c r="AD52" s="45">
        <v>0</v>
      </c>
      <c r="AE52" s="157">
        <v>0</v>
      </c>
      <c r="AF52" s="45">
        <v>0</v>
      </c>
      <c r="AG52" s="160">
        <v>109.1</v>
      </c>
      <c r="AH52" s="45">
        <v>0.5</v>
      </c>
      <c r="AI52" s="213">
        <v>3.73</v>
      </c>
      <c r="AJ52" s="48">
        <v>3.2685587829453087</v>
      </c>
      <c r="AK52" s="175">
        <v>4.7685587829453091</v>
      </c>
      <c r="AL52" s="176">
        <v>4.75</v>
      </c>
      <c r="AM52" s="176">
        <v>4</v>
      </c>
      <c r="AN52" s="240">
        <v>-0.75</v>
      </c>
      <c r="AO52" s="215"/>
    </row>
    <row r="53" spans="1:41" s="16" customFormat="1" ht="18" customHeight="1" x14ac:dyDescent="0.2">
      <c r="A53" s="5" t="s">
        <v>128</v>
      </c>
      <c r="B53" s="6" t="s">
        <v>8</v>
      </c>
      <c r="C53" s="7" t="s">
        <v>8</v>
      </c>
      <c r="D53" s="7" t="s">
        <v>9</v>
      </c>
      <c r="E53" s="7" t="s">
        <v>10</v>
      </c>
      <c r="F53" s="8"/>
      <c r="G53" s="192" t="s">
        <v>11</v>
      </c>
      <c r="H53" s="232"/>
      <c r="I53" s="124" t="s">
        <v>129</v>
      </c>
      <c r="J53" s="124" t="s">
        <v>130</v>
      </c>
      <c r="K53" s="213">
        <v>1</v>
      </c>
      <c r="L53" s="213">
        <v>0</v>
      </c>
      <c r="M53" s="213">
        <v>0</v>
      </c>
      <c r="N53" s="9">
        <v>0</v>
      </c>
      <c r="O53" s="9">
        <v>0</v>
      </c>
      <c r="P53" s="213">
        <v>0</v>
      </c>
      <c r="Q53" s="213">
        <v>0</v>
      </c>
      <c r="R53" s="210">
        <v>4389</v>
      </c>
      <c r="S53" s="213">
        <v>0.5</v>
      </c>
      <c r="T53" s="213">
        <v>1.5</v>
      </c>
      <c r="U53" s="40"/>
      <c r="V53" s="156">
        <v>492</v>
      </c>
      <c r="W53" s="157">
        <v>0</v>
      </c>
      <c r="X53" s="45">
        <v>2.46</v>
      </c>
      <c r="Y53" s="156">
        <v>349</v>
      </c>
      <c r="Z53" s="45">
        <v>0.49857142857142855</v>
      </c>
      <c r="AA53" s="157">
        <v>0</v>
      </c>
      <c r="AB53" s="157">
        <v>0</v>
      </c>
      <c r="AC53" s="157">
        <v>0</v>
      </c>
      <c r="AD53" s="45">
        <v>0</v>
      </c>
      <c r="AE53" s="157">
        <v>0</v>
      </c>
      <c r="AF53" s="45">
        <v>0</v>
      </c>
      <c r="AG53" s="160">
        <v>87</v>
      </c>
      <c r="AH53" s="45">
        <v>0.75</v>
      </c>
      <c r="AI53" s="213">
        <v>3.7085714285714286</v>
      </c>
      <c r="AJ53" s="48">
        <v>3.249781156846427</v>
      </c>
      <c r="AK53" s="175">
        <v>4.749781156846427</v>
      </c>
      <c r="AL53" s="176">
        <v>4.75</v>
      </c>
      <c r="AM53" s="176">
        <v>4</v>
      </c>
      <c r="AN53" s="240">
        <v>-0.75</v>
      </c>
      <c r="AO53" s="215"/>
    </row>
    <row r="54" spans="1:41" s="16" customFormat="1" ht="18" customHeight="1" x14ac:dyDescent="0.2">
      <c r="A54" s="5" t="s">
        <v>267</v>
      </c>
      <c r="B54" s="6" t="s">
        <v>8</v>
      </c>
      <c r="C54" s="7" t="s">
        <v>8</v>
      </c>
      <c r="D54" s="7" t="s">
        <v>9</v>
      </c>
      <c r="E54" s="137" t="s">
        <v>29</v>
      </c>
      <c r="F54" s="8"/>
      <c r="G54" s="192" t="s">
        <v>11</v>
      </c>
      <c r="H54" s="232"/>
      <c r="I54" s="124" t="s">
        <v>268</v>
      </c>
      <c r="J54" s="124" t="s">
        <v>47</v>
      </c>
      <c r="K54" s="213">
        <v>1</v>
      </c>
      <c r="L54" s="9">
        <v>1</v>
      </c>
      <c r="M54" s="213">
        <v>0</v>
      </c>
      <c r="N54" s="9">
        <v>0</v>
      </c>
      <c r="O54" s="9">
        <v>0</v>
      </c>
      <c r="P54" s="213">
        <v>0</v>
      </c>
      <c r="Q54" s="213">
        <v>0</v>
      </c>
      <c r="R54" s="210">
        <v>5264</v>
      </c>
      <c r="S54" s="213">
        <v>0.5</v>
      </c>
      <c r="T54" s="213">
        <v>2.5</v>
      </c>
      <c r="U54" s="40"/>
      <c r="V54" s="156">
        <v>440</v>
      </c>
      <c r="W54" s="157">
        <v>0</v>
      </c>
      <c r="X54" s="45">
        <v>2.2000000000000002</v>
      </c>
      <c r="Y54" s="156">
        <v>67</v>
      </c>
      <c r="Z54" s="45">
        <v>9.571428571428571E-2</v>
      </c>
      <c r="AA54" s="157">
        <v>0</v>
      </c>
      <c r="AB54" s="157">
        <v>0</v>
      </c>
      <c r="AC54" s="157">
        <v>0</v>
      </c>
      <c r="AD54" s="45">
        <v>0</v>
      </c>
      <c r="AE54" s="157">
        <v>0</v>
      </c>
      <c r="AF54" s="45">
        <v>0</v>
      </c>
      <c r="AG54" s="160">
        <v>78</v>
      </c>
      <c r="AH54" s="45">
        <v>0.75</v>
      </c>
      <c r="AI54" s="213">
        <v>3.0457142857142858</v>
      </c>
      <c r="AJ54" s="48">
        <v>2.6689265895210257</v>
      </c>
      <c r="AK54" s="175">
        <v>5.1689265895210257</v>
      </c>
      <c r="AL54" s="176">
        <v>5.25</v>
      </c>
      <c r="AM54" s="176">
        <v>4.5</v>
      </c>
      <c r="AN54" s="240">
        <v>-0.75</v>
      </c>
      <c r="AO54" s="215"/>
    </row>
    <row r="55" spans="1:41" s="16" customFormat="1" ht="18" customHeight="1" x14ac:dyDescent="0.2">
      <c r="A55" s="5" t="s">
        <v>160</v>
      </c>
      <c r="B55" s="6" t="s">
        <v>8</v>
      </c>
      <c r="C55" s="7" t="s">
        <v>8</v>
      </c>
      <c r="D55" s="7" t="s">
        <v>9</v>
      </c>
      <c r="E55" s="7" t="s">
        <v>10</v>
      </c>
      <c r="F55" s="8"/>
      <c r="G55" s="192" t="s">
        <v>11</v>
      </c>
      <c r="H55" s="232"/>
      <c r="I55" s="124" t="s">
        <v>161</v>
      </c>
      <c r="J55" s="124" t="s">
        <v>162</v>
      </c>
      <c r="K55" s="213">
        <v>1</v>
      </c>
      <c r="L55" s="213">
        <v>0</v>
      </c>
      <c r="M55" s="213">
        <v>0</v>
      </c>
      <c r="N55" s="9">
        <v>0</v>
      </c>
      <c r="O55" s="9">
        <v>0</v>
      </c>
      <c r="P55" s="213">
        <v>0</v>
      </c>
      <c r="Q55" s="213">
        <v>0</v>
      </c>
      <c r="R55" s="210">
        <v>3405</v>
      </c>
      <c r="S55" s="213">
        <v>0.5</v>
      </c>
      <c r="T55" s="213">
        <v>1.5</v>
      </c>
      <c r="U55" s="40"/>
      <c r="V55" s="156">
        <v>348</v>
      </c>
      <c r="W55" s="157">
        <v>0</v>
      </c>
      <c r="X55" s="45">
        <v>1.74</v>
      </c>
      <c r="Y55" s="157">
        <v>326</v>
      </c>
      <c r="Z55" s="45">
        <v>0.46571428571428569</v>
      </c>
      <c r="AA55" s="157">
        <v>0</v>
      </c>
      <c r="AB55" s="157">
        <v>0</v>
      </c>
      <c r="AC55" s="157">
        <v>0</v>
      </c>
      <c r="AD55" s="45">
        <v>0</v>
      </c>
      <c r="AE55" s="157">
        <v>0</v>
      </c>
      <c r="AF55" s="45">
        <v>0</v>
      </c>
      <c r="AG55" s="160">
        <v>96.7</v>
      </c>
      <c r="AH55" s="45">
        <v>0.5</v>
      </c>
      <c r="AI55" s="213">
        <v>2.7057142857142855</v>
      </c>
      <c r="AJ55" s="48">
        <v>2.3709882554187725</v>
      </c>
      <c r="AK55" s="175">
        <v>3.8709882554187725</v>
      </c>
      <c r="AL55" s="176">
        <v>3.75</v>
      </c>
      <c r="AM55" s="176">
        <v>3</v>
      </c>
      <c r="AN55" s="240">
        <v>-0.75</v>
      </c>
      <c r="AO55" s="215"/>
    </row>
    <row r="56" spans="1:41" s="16" customFormat="1" ht="18" customHeight="1" x14ac:dyDescent="0.2">
      <c r="A56" s="5" t="s">
        <v>525</v>
      </c>
      <c r="B56" s="6" t="s">
        <v>8</v>
      </c>
      <c r="C56" s="7" t="s">
        <v>8</v>
      </c>
      <c r="D56" s="7" t="s">
        <v>9</v>
      </c>
      <c r="E56" s="7" t="s">
        <v>10</v>
      </c>
      <c r="F56" s="8"/>
      <c r="G56" s="192" t="s">
        <v>11</v>
      </c>
      <c r="H56" s="232"/>
      <c r="I56" s="124" t="s">
        <v>526</v>
      </c>
      <c r="J56" s="124" t="s">
        <v>527</v>
      </c>
      <c r="K56" s="213">
        <v>1</v>
      </c>
      <c r="L56" s="213">
        <v>0</v>
      </c>
      <c r="M56" s="213">
        <v>0</v>
      </c>
      <c r="N56" s="9">
        <v>0</v>
      </c>
      <c r="O56" s="9">
        <v>0</v>
      </c>
      <c r="P56" s="213">
        <v>0</v>
      </c>
      <c r="Q56" s="213">
        <v>0</v>
      </c>
      <c r="R56" s="210">
        <v>4601</v>
      </c>
      <c r="S56" s="213">
        <v>0.5</v>
      </c>
      <c r="T56" s="213">
        <v>1.5</v>
      </c>
      <c r="U56" s="40"/>
      <c r="V56" s="156">
        <v>406</v>
      </c>
      <c r="W56" s="157">
        <v>0</v>
      </c>
      <c r="X56" s="45">
        <v>2.0299999999999998</v>
      </c>
      <c r="Y56" s="157">
        <v>336</v>
      </c>
      <c r="Z56" s="45">
        <v>0.48</v>
      </c>
      <c r="AA56" s="157">
        <v>0</v>
      </c>
      <c r="AB56" s="157">
        <v>0</v>
      </c>
      <c r="AC56" s="157">
        <v>0</v>
      </c>
      <c r="AD56" s="45">
        <v>0</v>
      </c>
      <c r="AE56" s="157">
        <v>0</v>
      </c>
      <c r="AF56" s="45">
        <v>0</v>
      </c>
      <c r="AG56" s="160">
        <v>101.8</v>
      </c>
      <c r="AH56" s="45">
        <v>0.5</v>
      </c>
      <c r="AI56" s="213">
        <v>3.01</v>
      </c>
      <c r="AJ56" s="48">
        <v>2.6376305460228897</v>
      </c>
      <c r="AK56" s="175">
        <v>4.1376305460228897</v>
      </c>
      <c r="AL56" s="176">
        <v>4.25</v>
      </c>
      <c r="AM56" s="176">
        <v>3.5</v>
      </c>
      <c r="AN56" s="240">
        <v>-0.75</v>
      </c>
      <c r="AO56" s="215"/>
    </row>
    <row r="57" spans="1:41" s="16" customFormat="1" ht="18" customHeight="1" x14ac:dyDescent="0.2">
      <c r="A57" s="5" t="s">
        <v>384</v>
      </c>
      <c r="B57" s="6" t="s">
        <v>8</v>
      </c>
      <c r="C57" s="7" t="s">
        <v>8</v>
      </c>
      <c r="D57" s="7" t="s">
        <v>9</v>
      </c>
      <c r="E57" s="137" t="s">
        <v>29</v>
      </c>
      <c r="F57" s="8"/>
      <c r="G57" s="192" t="s">
        <v>11</v>
      </c>
      <c r="H57" s="232"/>
      <c r="I57" s="124" t="s">
        <v>381</v>
      </c>
      <c r="J57" s="124" t="s">
        <v>152</v>
      </c>
      <c r="K57" s="213">
        <v>1</v>
      </c>
      <c r="L57" s="9">
        <v>1</v>
      </c>
      <c r="M57" s="213">
        <v>0</v>
      </c>
      <c r="N57" s="9">
        <v>0</v>
      </c>
      <c r="O57" s="9">
        <v>0</v>
      </c>
      <c r="P57" s="213">
        <v>0</v>
      </c>
      <c r="Q57" s="213">
        <v>0</v>
      </c>
      <c r="R57" s="210">
        <v>8184</v>
      </c>
      <c r="S57" s="213">
        <v>0.5</v>
      </c>
      <c r="T57" s="213">
        <v>2.5</v>
      </c>
      <c r="U57" s="40"/>
      <c r="V57" s="156">
        <v>585</v>
      </c>
      <c r="W57" s="157">
        <v>0</v>
      </c>
      <c r="X57" s="45">
        <v>2.9249999999999998</v>
      </c>
      <c r="Y57" s="156">
        <v>381</v>
      </c>
      <c r="Z57" s="45">
        <v>0.54428571428571426</v>
      </c>
      <c r="AA57" s="157">
        <v>0</v>
      </c>
      <c r="AB57" s="157">
        <v>0</v>
      </c>
      <c r="AC57" s="157">
        <v>0</v>
      </c>
      <c r="AD57" s="45">
        <v>0</v>
      </c>
      <c r="AE57" s="157">
        <v>47</v>
      </c>
      <c r="AF57" s="45">
        <v>0.5</v>
      </c>
      <c r="AG57" s="160">
        <v>83.4</v>
      </c>
      <c r="AH57" s="45">
        <v>0.75</v>
      </c>
      <c r="AI57" s="213">
        <v>4.7192857142857143</v>
      </c>
      <c r="AJ57" s="48">
        <v>4.1354591878436722</v>
      </c>
      <c r="AK57" s="175">
        <v>6.6354591878436722</v>
      </c>
      <c r="AL57" s="176">
        <v>6.75</v>
      </c>
      <c r="AM57" s="176">
        <v>6</v>
      </c>
      <c r="AN57" s="240">
        <v>-0.75</v>
      </c>
      <c r="AO57" s="215"/>
    </row>
    <row r="58" spans="1:41" s="16" customFormat="1" ht="18" customHeight="1" x14ac:dyDescent="0.2">
      <c r="A58" s="5" t="s">
        <v>54</v>
      </c>
      <c r="B58" s="6" t="s">
        <v>8</v>
      </c>
      <c r="C58" s="7" t="s">
        <v>8</v>
      </c>
      <c r="D58" s="7" t="s">
        <v>9</v>
      </c>
      <c r="E58" s="137" t="s">
        <v>29</v>
      </c>
      <c r="F58" s="8"/>
      <c r="G58" s="192" t="s">
        <v>11</v>
      </c>
      <c r="H58" s="232"/>
      <c r="I58" s="124" t="s">
        <v>55</v>
      </c>
      <c r="J58" s="124" t="s">
        <v>56</v>
      </c>
      <c r="K58" s="213">
        <v>1</v>
      </c>
      <c r="L58" s="9">
        <v>1</v>
      </c>
      <c r="M58" s="213">
        <v>0</v>
      </c>
      <c r="N58" s="9">
        <v>0</v>
      </c>
      <c r="O58" s="9">
        <v>0</v>
      </c>
      <c r="P58" s="213">
        <v>0</v>
      </c>
      <c r="Q58" s="213">
        <v>0</v>
      </c>
      <c r="R58" s="210">
        <v>3608</v>
      </c>
      <c r="S58" s="213">
        <v>0.5</v>
      </c>
      <c r="T58" s="213">
        <v>2.5</v>
      </c>
      <c r="U58" s="40"/>
      <c r="V58" s="156">
        <v>526</v>
      </c>
      <c r="W58" s="157">
        <v>0</v>
      </c>
      <c r="X58" s="45">
        <v>2.63</v>
      </c>
      <c r="Y58" s="157">
        <v>406</v>
      </c>
      <c r="Z58" s="45">
        <v>0.57999999999999996</v>
      </c>
      <c r="AA58" s="157">
        <v>0</v>
      </c>
      <c r="AB58" s="157">
        <v>0</v>
      </c>
      <c r="AC58" s="157">
        <v>0</v>
      </c>
      <c r="AD58" s="45">
        <v>0</v>
      </c>
      <c r="AE58" s="157">
        <v>30</v>
      </c>
      <c r="AF58" s="45">
        <v>0.25</v>
      </c>
      <c r="AG58" s="160">
        <v>88.6</v>
      </c>
      <c r="AH58" s="45">
        <v>0.75</v>
      </c>
      <c r="AI58" s="213">
        <v>4.21</v>
      </c>
      <c r="AJ58" s="48">
        <v>3.6891776075602545</v>
      </c>
      <c r="AK58" s="175">
        <v>6.1891776075602545</v>
      </c>
      <c r="AL58" s="176">
        <v>6.25</v>
      </c>
      <c r="AM58" s="176">
        <v>5.5</v>
      </c>
      <c r="AN58" s="240">
        <v>-0.75</v>
      </c>
      <c r="AO58" s="215"/>
    </row>
    <row r="59" spans="1:41" s="16" customFormat="1" ht="18" customHeight="1" x14ac:dyDescent="0.2">
      <c r="A59" s="10" t="s">
        <v>32</v>
      </c>
      <c r="B59" s="11" t="s">
        <v>33</v>
      </c>
      <c r="C59" s="12" t="s">
        <v>34</v>
      </c>
      <c r="D59" s="12" t="s">
        <v>9</v>
      </c>
      <c r="E59" s="12" t="s">
        <v>10</v>
      </c>
      <c r="F59" s="19" t="s">
        <v>35</v>
      </c>
      <c r="G59" s="191" t="s">
        <v>35</v>
      </c>
      <c r="H59" s="230"/>
      <c r="I59" s="125" t="s">
        <v>30</v>
      </c>
      <c r="J59" s="125" t="s">
        <v>31</v>
      </c>
      <c r="K59" s="212">
        <v>1</v>
      </c>
      <c r="L59" s="212">
        <v>0</v>
      </c>
      <c r="M59" s="212">
        <v>0</v>
      </c>
      <c r="N59" s="212">
        <v>0.25</v>
      </c>
      <c r="O59" s="212">
        <v>2</v>
      </c>
      <c r="P59" s="212">
        <v>0</v>
      </c>
      <c r="Q59" s="212">
        <v>0</v>
      </c>
      <c r="R59" s="209">
        <v>3568</v>
      </c>
      <c r="S59" s="212">
        <v>0.5</v>
      </c>
      <c r="T59" s="212">
        <v>3.75</v>
      </c>
      <c r="U59" s="40"/>
      <c r="V59" s="197">
        <v>180</v>
      </c>
      <c r="W59" s="197">
        <v>0</v>
      </c>
      <c r="X59" s="45">
        <v>0.9</v>
      </c>
      <c r="Y59" s="197">
        <v>79</v>
      </c>
      <c r="Z59" s="45">
        <v>0.11285714285714285</v>
      </c>
      <c r="AA59" s="197">
        <v>24</v>
      </c>
      <c r="AB59" s="197">
        <v>7</v>
      </c>
      <c r="AC59" s="197">
        <v>0</v>
      </c>
      <c r="AD59" s="45">
        <v>0.51666666666666672</v>
      </c>
      <c r="AE59" s="197">
        <v>0</v>
      </c>
      <c r="AF59" s="45">
        <v>0</v>
      </c>
      <c r="AG59" s="199">
        <v>70.2</v>
      </c>
      <c r="AH59" s="45">
        <v>0.75</v>
      </c>
      <c r="AI59" s="212">
        <v>2.2795238095238095</v>
      </c>
      <c r="AJ59" s="200">
        <v>1.9975221363410176</v>
      </c>
      <c r="AK59" s="174">
        <v>5.7475221363410176</v>
      </c>
      <c r="AL59" s="174">
        <v>5.75</v>
      </c>
      <c r="AM59" s="174">
        <v>5</v>
      </c>
      <c r="AN59" s="239">
        <v>-0.75</v>
      </c>
      <c r="AO59" s="10" t="s">
        <v>28</v>
      </c>
    </row>
    <row r="60" spans="1:41" s="16" customFormat="1" ht="18" customHeight="1" x14ac:dyDescent="0.2">
      <c r="A60" s="5" t="s">
        <v>600</v>
      </c>
      <c r="B60" s="6" t="s">
        <v>8</v>
      </c>
      <c r="C60" s="7" t="s">
        <v>8</v>
      </c>
      <c r="D60" s="7" t="s">
        <v>9</v>
      </c>
      <c r="E60" s="7" t="s">
        <v>10</v>
      </c>
      <c r="F60" s="8"/>
      <c r="G60" s="192" t="s">
        <v>11</v>
      </c>
      <c r="H60" s="232"/>
      <c r="I60" s="124" t="s">
        <v>601</v>
      </c>
      <c r="J60" s="124" t="s">
        <v>602</v>
      </c>
      <c r="K60" s="213">
        <v>1</v>
      </c>
      <c r="L60" s="213">
        <v>0</v>
      </c>
      <c r="M60" s="213">
        <v>0</v>
      </c>
      <c r="N60" s="9">
        <v>0</v>
      </c>
      <c r="O60" s="9">
        <v>0</v>
      </c>
      <c r="P60" s="213">
        <v>0</v>
      </c>
      <c r="Q60" s="213">
        <v>0</v>
      </c>
      <c r="R60" s="210">
        <v>5056</v>
      </c>
      <c r="S60" s="213">
        <v>0.5</v>
      </c>
      <c r="T60" s="213">
        <v>1.5</v>
      </c>
      <c r="U60" s="40"/>
      <c r="V60" s="159">
        <v>375</v>
      </c>
      <c r="W60" s="157">
        <v>0</v>
      </c>
      <c r="X60" s="45">
        <v>1.875</v>
      </c>
      <c r="Y60" s="188">
        <v>225</v>
      </c>
      <c r="Z60" s="45">
        <v>0.32142857142857145</v>
      </c>
      <c r="AA60" s="157">
        <v>0</v>
      </c>
      <c r="AB60" s="157">
        <v>0</v>
      </c>
      <c r="AC60" s="157">
        <v>0</v>
      </c>
      <c r="AD60" s="45">
        <v>0</v>
      </c>
      <c r="AE60" s="157">
        <v>0</v>
      </c>
      <c r="AF60" s="45">
        <v>0</v>
      </c>
      <c r="AG60" s="160">
        <v>90.4</v>
      </c>
      <c r="AH60" s="45">
        <v>0.5</v>
      </c>
      <c r="AI60" s="213">
        <v>2.6964285714285716</v>
      </c>
      <c r="AJ60" s="48">
        <v>2.362851284109257</v>
      </c>
      <c r="AK60" s="175">
        <v>3.862851284109257</v>
      </c>
      <c r="AL60" s="176">
        <v>3.75</v>
      </c>
      <c r="AM60" s="176">
        <v>3</v>
      </c>
      <c r="AN60" s="240">
        <v>-0.75</v>
      </c>
      <c r="AO60" s="215"/>
    </row>
    <row r="61" spans="1:41" s="16" customFormat="1" ht="18" customHeight="1" x14ac:dyDescent="0.2">
      <c r="A61" s="5" t="s">
        <v>140</v>
      </c>
      <c r="B61" s="6" t="s">
        <v>8</v>
      </c>
      <c r="C61" s="7" t="s">
        <v>8</v>
      </c>
      <c r="D61" s="7" t="s">
        <v>9</v>
      </c>
      <c r="E61" s="7" t="s">
        <v>10</v>
      </c>
      <c r="F61" s="8"/>
      <c r="G61" s="192" t="s">
        <v>11</v>
      </c>
      <c r="H61" s="232"/>
      <c r="I61" s="124" t="s">
        <v>141</v>
      </c>
      <c r="J61" s="124" t="s">
        <v>142</v>
      </c>
      <c r="K61" s="213">
        <v>1</v>
      </c>
      <c r="L61" s="213">
        <v>0</v>
      </c>
      <c r="M61" s="213">
        <v>0</v>
      </c>
      <c r="N61" s="9">
        <v>0</v>
      </c>
      <c r="O61" s="9">
        <v>0</v>
      </c>
      <c r="P61" s="213">
        <v>0</v>
      </c>
      <c r="Q61" s="213">
        <v>0</v>
      </c>
      <c r="R61" s="210">
        <v>6013</v>
      </c>
      <c r="S61" s="213">
        <v>0.5</v>
      </c>
      <c r="T61" s="213">
        <v>1.5</v>
      </c>
      <c r="U61" s="40"/>
      <c r="V61" s="156">
        <v>322</v>
      </c>
      <c r="W61" s="157">
        <v>0</v>
      </c>
      <c r="X61" s="45">
        <v>1.61</v>
      </c>
      <c r="Y61" s="156">
        <v>254</v>
      </c>
      <c r="Z61" s="45">
        <v>0.36285714285714288</v>
      </c>
      <c r="AA61" s="157">
        <v>0</v>
      </c>
      <c r="AB61" s="157">
        <v>0</v>
      </c>
      <c r="AC61" s="157">
        <v>0</v>
      </c>
      <c r="AD61" s="45">
        <v>0</v>
      </c>
      <c r="AE61" s="157">
        <v>0</v>
      </c>
      <c r="AF61" s="45">
        <v>0</v>
      </c>
      <c r="AG61" s="160">
        <v>96.2</v>
      </c>
      <c r="AH61" s="45">
        <v>0.5</v>
      </c>
      <c r="AI61" s="213">
        <v>2.4728571428571429</v>
      </c>
      <c r="AJ61" s="48">
        <v>2.1669380518109267</v>
      </c>
      <c r="AK61" s="175">
        <v>3.6669380518109267</v>
      </c>
      <c r="AL61" s="176">
        <v>3.75</v>
      </c>
      <c r="AM61" s="176">
        <v>3</v>
      </c>
      <c r="AN61" s="240">
        <v>-0.75</v>
      </c>
      <c r="AO61" s="215"/>
    </row>
    <row r="62" spans="1:41" s="16" customFormat="1" ht="18" customHeight="1" x14ac:dyDescent="0.2">
      <c r="A62" s="5" t="s">
        <v>14</v>
      </c>
      <c r="B62" s="6" t="s">
        <v>8</v>
      </c>
      <c r="C62" s="7" t="s">
        <v>8</v>
      </c>
      <c r="D62" s="7" t="s">
        <v>9</v>
      </c>
      <c r="E62" s="7" t="s">
        <v>10</v>
      </c>
      <c r="F62" s="8"/>
      <c r="G62" s="192" t="s">
        <v>11</v>
      </c>
      <c r="H62" s="232"/>
      <c r="I62" s="124" t="s">
        <v>15</v>
      </c>
      <c r="J62" s="124" t="s">
        <v>16</v>
      </c>
      <c r="K62" s="213">
        <v>1</v>
      </c>
      <c r="L62" s="213">
        <v>0</v>
      </c>
      <c r="M62" s="213">
        <v>0</v>
      </c>
      <c r="N62" s="9">
        <v>0</v>
      </c>
      <c r="O62" s="9">
        <v>0</v>
      </c>
      <c r="P62" s="213">
        <v>0</v>
      </c>
      <c r="Q62" s="213">
        <v>0</v>
      </c>
      <c r="R62" s="210">
        <v>4674</v>
      </c>
      <c r="S62" s="213">
        <v>0.5</v>
      </c>
      <c r="T62" s="213">
        <v>1.5</v>
      </c>
      <c r="U62" s="40"/>
      <c r="V62" s="157">
        <v>409</v>
      </c>
      <c r="W62" s="157">
        <v>0</v>
      </c>
      <c r="X62" s="45">
        <v>2.0449999999999999</v>
      </c>
      <c r="Y62" s="157">
        <v>362</v>
      </c>
      <c r="Z62" s="45">
        <v>0.51714285714285713</v>
      </c>
      <c r="AA62" s="157">
        <v>0</v>
      </c>
      <c r="AB62" s="157">
        <v>0</v>
      </c>
      <c r="AC62" s="157">
        <v>0</v>
      </c>
      <c r="AD62" s="45">
        <v>0</v>
      </c>
      <c r="AE62" s="157">
        <v>0</v>
      </c>
      <c r="AF62" s="45">
        <v>0</v>
      </c>
      <c r="AG62" s="160">
        <v>100.8</v>
      </c>
      <c r="AH62" s="45">
        <v>0.5</v>
      </c>
      <c r="AI62" s="213">
        <v>3.0621428571428568</v>
      </c>
      <c r="AJ62" s="48">
        <v>2.683322769530168</v>
      </c>
      <c r="AK62" s="175">
        <v>4.183322769530168</v>
      </c>
      <c r="AL62" s="176">
        <v>4.25</v>
      </c>
      <c r="AM62" s="176">
        <v>3.5</v>
      </c>
      <c r="AN62" s="240">
        <v>-0.75</v>
      </c>
      <c r="AO62" s="215"/>
    </row>
    <row r="63" spans="1:41" s="16" customFormat="1" ht="18" customHeight="1" x14ac:dyDescent="0.2">
      <c r="A63" s="5" t="s">
        <v>105</v>
      </c>
      <c r="B63" s="6" t="s">
        <v>8</v>
      </c>
      <c r="C63" s="7" t="s">
        <v>8</v>
      </c>
      <c r="D63" s="7" t="s">
        <v>9</v>
      </c>
      <c r="E63" s="7" t="s">
        <v>10</v>
      </c>
      <c r="F63" s="8"/>
      <c r="G63" s="192" t="s">
        <v>11</v>
      </c>
      <c r="H63" s="232"/>
      <c r="I63" s="124" t="s">
        <v>106</v>
      </c>
      <c r="J63" s="124" t="s">
        <v>107</v>
      </c>
      <c r="K63" s="213">
        <v>1</v>
      </c>
      <c r="L63" s="213">
        <v>0</v>
      </c>
      <c r="M63" s="213">
        <v>0</v>
      </c>
      <c r="N63" s="9">
        <v>0</v>
      </c>
      <c r="O63" s="9">
        <v>0</v>
      </c>
      <c r="P63" s="213">
        <v>0</v>
      </c>
      <c r="Q63" s="213">
        <v>0</v>
      </c>
      <c r="R63" s="210">
        <v>4630</v>
      </c>
      <c r="S63" s="213">
        <v>0.5</v>
      </c>
      <c r="T63" s="213">
        <v>1.5</v>
      </c>
      <c r="U63" s="40"/>
      <c r="V63" s="156">
        <v>203</v>
      </c>
      <c r="W63" s="157">
        <v>0</v>
      </c>
      <c r="X63" s="45">
        <v>1.0149999999999999</v>
      </c>
      <c r="Y63" s="156">
        <v>139</v>
      </c>
      <c r="Z63" s="45">
        <v>0.19857142857142857</v>
      </c>
      <c r="AA63" s="157">
        <v>0</v>
      </c>
      <c r="AB63" s="157">
        <v>0</v>
      </c>
      <c r="AC63" s="157">
        <v>0</v>
      </c>
      <c r="AD63" s="45">
        <v>0</v>
      </c>
      <c r="AE63" s="157">
        <v>0</v>
      </c>
      <c r="AF63" s="45">
        <v>0</v>
      </c>
      <c r="AG63" s="160">
        <v>83.9</v>
      </c>
      <c r="AH63" s="45">
        <v>0.75</v>
      </c>
      <c r="AI63" s="213">
        <v>1.9635714285714285</v>
      </c>
      <c r="AJ63" s="48">
        <v>1.7206564715275092</v>
      </c>
      <c r="AK63" s="175">
        <v>3.2206564715275094</v>
      </c>
      <c r="AL63" s="176">
        <v>3.25</v>
      </c>
      <c r="AM63" s="176">
        <v>2.5</v>
      </c>
      <c r="AN63" s="240">
        <v>-0.75</v>
      </c>
      <c r="AO63" s="215"/>
    </row>
    <row r="64" spans="1:41" s="16" customFormat="1" ht="18" customHeight="1" x14ac:dyDescent="0.2">
      <c r="A64" s="5" t="s">
        <v>533</v>
      </c>
      <c r="B64" s="6" t="s">
        <v>8</v>
      </c>
      <c r="C64" s="7" t="s">
        <v>8</v>
      </c>
      <c r="D64" s="7" t="s">
        <v>9</v>
      </c>
      <c r="E64" s="7" t="s">
        <v>10</v>
      </c>
      <c r="F64" s="8"/>
      <c r="G64" s="192" t="s">
        <v>11</v>
      </c>
      <c r="H64" s="232"/>
      <c r="I64" s="124" t="s">
        <v>534</v>
      </c>
      <c r="J64" s="124" t="s">
        <v>379</v>
      </c>
      <c r="K64" s="213">
        <v>1</v>
      </c>
      <c r="L64" s="213">
        <v>0</v>
      </c>
      <c r="M64" s="213">
        <v>0</v>
      </c>
      <c r="N64" s="9">
        <v>0</v>
      </c>
      <c r="O64" s="9">
        <v>0</v>
      </c>
      <c r="P64" s="213">
        <v>0</v>
      </c>
      <c r="Q64" s="213">
        <v>0</v>
      </c>
      <c r="R64" s="210">
        <v>8034</v>
      </c>
      <c r="S64" s="213">
        <v>0.5</v>
      </c>
      <c r="T64" s="213">
        <v>1.5</v>
      </c>
      <c r="U64" s="40"/>
      <c r="V64" s="156">
        <v>488</v>
      </c>
      <c r="W64" s="157">
        <v>0</v>
      </c>
      <c r="X64" s="45">
        <v>2.44</v>
      </c>
      <c r="Y64" s="156">
        <v>325</v>
      </c>
      <c r="Z64" s="45">
        <v>0.4642857142857143</v>
      </c>
      <c r="AA64" s="157">
        <v>0</v>
      </c>
      <c r="AB64" s="157">
        <v>0</v>
      </c>
      <c r="AC64" s="157">
        <v>0</v>
      </c>
      <c r="AD64" s="45">
        <v>0</v>
      </c>
      <c r="AE64" s="157">
        <v>54</v>
      </c>
      <c r="AF64" s="45">
        <v>0.5</v>
      </c>
      <c r="AG64" s="160">
        <v>84.6</v>
      </c>
      <c r="AH64" s="45">
        <v>0.75</v>
      </c>
      <c r="AI64" s="213">
        <v>4.1542857142857148</v>
      </c>
      <c r="AJ64" s="48">
        <v>3.6403557797031629</v>
      </c>
      <c r="AK64" s="175">
        <v>5.1403557797031629</v>
      </c>
      <c r="AL64" s="176">
        <v>5.25</v>
      </c>
      <c r="AM64" s="176">
        <v>4.5</v>
      </c>
      <c r="AN64" s="240">
        <v>-0.75</v>
      </c>
      <c r="AO64" s="215"/>
    </row>
    <row r="65" spans="1:41" s="16" customFormat="1" ht="18" customHeight="1" x14ac:dyDescent="0.2">
      <c r="A65" s="5" t="s">
        <v>372</v>
      </c>
      <c r="B65" s="6" t="s">
        <v>8</v>
      </c>
      <c r="C65" s="7" t="s">
        <v>8</v>
      </c>
      <c r="D65" s="7" t="s">
        <v>9</v>
      </c>
      <c r="E65" s="7" t="s">
        <v>10</v>
      </c>
      <c r="F65" s="8"/>
      <c r="G65" s="192" t="s">
        <v>11</v>
      </c>
      <c r="H65" s="232"/>
      <c r="I65" s="124" t="s">
        <v>369</v>
      </c>
      <c r="J65" s="124" t="s">
        <v>373</v>
      </c>
      <c r="K65" s="213">
        <v>1</v>
      </c>
      <c r="L65" s="213">
        <v>0</v>
      </c>
      <c r="M65" s="213">
        <v>0</v>
      </c>
      <c r="N65" s="9">
        <v>0</v>
      </c>
      <c r="O65" s="9">
        <v>0</v>
      </c>
      <c r="P65" s="213">
        <v>0</v>
      </c>
      <c r="Q65" s="213">
        <v>0</v>
      </c>
      <c r="R65" s="210">
        <v>7177</v>
      </c>
      <c r="S65" s="213">
        <v>0.5</v>
      </c>
      <c r="T65" s="213">
        <v>1.5</v>
      </c>
      <c r="U65" s="40"/>
      <c r="V65" s="156">
        <v>504</v>
      </c>
      <c r="W65" s="157">
        <v>0</v>
      </c>
      <c r="X65" s="45">
        <v>2.52</v>
      </c>
      <c r="Y65" s="156">
        <v>407</v>
      </c>
      <c r="Z65" s="45">
        <v>0.58142857142857141</v>
      </c>
      <c r="AA65" s="157">
        <v>0</v>
      </c>
      <c r="AB65" s="157">
        <v>0</v>
      </c>
      <c r="AC65" s="157">
        <v>0</v>
      </c>
      <c r="AD65" s="45">
        <v>0</v>
      </c>
      <c r="AE65" s="157">
        <v>0</v>
      </c>
      <c r="AF65" s="45">
        <v>0</v>
      </c>
      <c r="AG65" s="161">
        <v>100.8</v>
      </c>
      <c r="AH65" s="45">
        <v>0.5</v>
      </c>
      <c r="AI65" s="213">
        <v>3.6014285714285714</v>
      </c>
      <c r="AJ65" s="48">
        <v>3.1558930263520195</v>
      </c>
      <c r="AK65" s="175">
        <v>4.65589302635202</v>
      </c>
      <c r="AL65" s="176">
        <v>4.75</v>
      </c>
      <c r="AM65" s="176">
        <v>4</v>
      </c>
      <c r="AN65" s="240">
        <v>-0.75</v>
      </c>
      <c r="AO65" s="215"/>
    </row>
    <row r="66" spans="1:41" s="16" customFormat="1" ht="18" customHeight="1" x14ac:dyDescent="0.2">
      <c r="A66" s="10" t="s">
        <v>518</v>
      </c>
      <c r="B66" s="11" t="s">
        <v>33</v>
      </c>
      <c r="C66" s="12" t="s">
        <v>49</v>
      </c>
      <c r="D66" s="12" t="s">
        <v>9</v>
      </c>
      <c r="E66" s="12" t="s">
        <v>10</v>
      </c>
      <c r="F66" s="13"/>
      <c r="G66" s="191" t="s">
        <v>35</v>
      </c>
      <c r="H66" s="230"/>
      <c r="I66" s="125" t="s">
        <v>519</v>
      </c>
      <c r="J66" s="125" t="s">
        <v>224</v>
      </c>
      <c r="K66" s="212">
        <v>1</v>
      </c>
      <c r="L66" s="212">
        <v>0</v>
      </c>
      <c r="M66" s="212">
        <v>0</v>
      </c>
      <c r="N66" s="212">
        <v>0</v>
      </c>
      <c r="O66" s="212">
        <v>2</v>
      </c>
      <c r="P66" s="212">
        <v>0</v>
      </c>
      <c r="Q66" s="212">
        <v>0</v>
      </c>
      <c r="R66" s="209">
        <v>38674</v>
      </c>
      <c r="S66" s="212">
        <v>2</v>
      </c>
      <c r="T66" s="212">
        <v>5</v>
      </c>
      <c r="U66" s="40"/>
      <c r="V66" s="197">
        <v>1785</v>
      </c>
      <c r="W66" s="197">
        <v>337</v>
      </c>
      <c r="X66" s="45">
        <v>5.6691666666666674</v>
      </c>
      <c r="Y66" s="197">
        <v>1197</v>
      </c>
      <c r="Z66" s="45">
        <v>1.71</v>
      </c>
      <c r="AA66" s="197">
        <v>48</v>
      </c>
      <c r="AB66" s="197">
        <v>193</v>
      </c>
      <c r="AC66" s="197">
        <v>41</v>
      </c>
      <c r="AD66" s="45">
        <v>4.3583333333333334</v>
      </c>
      <c r="AE66" s="197">
        <v>0</v>
      </c>
      <c r="AF66" s="45">
        <v>0</v>
      </c>
      <c r="AG66" s="237">
        <v>104.9</v>
      </c>
      <c r="AH66" s="45">
        <v>0.5</v>
      </c>
      <c r="AI66" s="212">
        <v>12.237500000000001</v>
      </c>
      <c r="AJ66" s="200">
        <v>10.723589304636251</v>
      </c>
      <c r="AK66" s="174">
        <v>15.723589304636251</v>
      </c>
      <c r="AL66" s="174">
        <v>15.75</v>
      </c>
      <c r="AM66" s="174">
        <v>18.5</v>
      </c>
      <c r="AN66" s="239">
        <v>-0.75</v>
      </c>
      <c r="AO66" s="215"/>
    </row>
    <row r="67" spans="1:41" s="16" customFormat="1" ht="18" customHeight="1" x14ac:dyDescent="0.2">
      <c r="A67" s="10" t="s">
        <v>520</v>
      </c>
      <c r="B67" s="11" t="s">
        <v>33</v>
      </c>
      <c r="C67" s="12" t="s">
        <v>34</v>
      </c>
      <c r="D67" s="12" t="s">
        <v>9</v>
      </c>
      <c r="E67" s="12" t="s">
        <v>10</v>
      </c>
      <c r="F67" s="13"/>
      <c r="G67" s="191" t="s">
        <v>11</v>
      </c>
      <c r="H67" s="230"/>
      <c r="I67" s="125" t="s">
        <v>519</v>
      </c>
      <c r="J67" s="125" t="s">
        <v>224</v>
      </c>
      <c r="K67" s="212">
        <v>1</v>
      </c>
      <c r="L67" s="212">
        <v>0</v>
      </c>
      <c r="M67" s="212">
        <v>0</v>
      </c>
      <c r="N67" s="212">
        <v>0</v>
      </c>
      <c r="O67" s="212">
        <v>0</v>
      </c>
      <c r="P67" s="212">
        <v>0</v>
      </c>
      <c r="Q67" s="212">
        <v>0</v>
      </c>
      <c r="R67" s="209">
        <v>5927</v>
      </c>
      <c r="S67" s="212">
        <v>0.5</v>
      </c>
      <c r="T67" s="212">
        <v>1.5</v>
      </c>
      <c r="U67" s="40"/>
      <c r="V67" s="197">
        <v>245</v>
      </c>
      <c r="W67" s="197">
        <v>0</v>
      </c>
      <c r="X67" s="45">
        <v>1.2250000000000001</v>
      </c>
      <c r="Y67" s="197">
        <v>137</v>
      </c>
      <c r="Z67" s="45">
        <v>0.1957142857142857</v>
      </c>
      <c r="AA67" s="197">
        <v>0</v>
      </c>
      <c r="AB67" s="197">
        <v>9</v>
      </c>
      <c r="AC67" s="197">
        <v>0</v>
      </c>
      <c r="AD67" s="45">
        <v>0.15</v>
      </c>
      <c r="AE67" s="197">
        <v>0</v>
      </c>
      <c r="AF67" s="45">
        <v>0</v>
      </c>
      <c r="AG67" s="199">
        <v>85.3</v>
      </c>
      <c r="AH67" s="45">
        <v>0.75</v>
      </c>
      <c r="AI67" s="212">
        <v>2.3207142857142857</v>
      </c>
      <c r="AJ67" s="200">
        <v>2.0336169065088678</v>
      </c>
      <c r="AK67" s="174">
        <v>3.5336169065088678</v>
      </c>
      <c r="AL67" s="174">
        <v>3.5</v>
      </c>
      <c r="AM67" s="174"/>
      <c r="AN67" s="239"/>
      <c r="AO67" s="215"/>
    </row>
    <row r="68" spans="1:41" s="16" customFormat="1" ht="18" customHeight="1" x14ac:dyDescent="0.2">
      <c r="A68" s="5" t="s">
        <v>330</v>
      </c>
      <c r="B68" s="6" t="s">
        <v>8</v>
      </c>
      <c r="C68" s="7" t="s">
        <v>8</v>
      </c>
      <c r="D68" s="7" t="s">
        <v>9</v>
      </c>
      <c r="E68" s="7" t="s">
        <v>10</v>
      </c>
      <c r="F68" s="8"/>
      <c r="G68" s="192" t="s">
        <v>11</v>
      </c>
      <c r="H68" s="232"/>
      <c r="I68" s="124" t="s">
        <v>324</v>
      </c>
      <c r="J68" s="124" t="s">
        <v>331</v>
      </c>
      <c r="K68" s="213">
        <v>1</v>
      </c>
      <c r="L68" s="213">
        <v>0</v>
      </c>
      <c r="M68" s="213">
        <v>0</v>
      </c>
      <c r="N68" s="9">
        <v>0</v>
      </c>
      <c r="O68" s="9">
        <v>0</v>
      </c>
      <c r="P68" s="213">
        <v>0</v>
      </c>
      <c r="Q68" s="213">
        <v>0</v>
      </c>
      <c r="R68" s="210">
        <v>3227</v>
      </c>
      <c r="S68" s="213">
        <v>0.5</v>
      </c>
      <c r="T68" s="213">
        <v>1.5</v>
      </c>
      <c r="U68" s="40"/>
      <c r="V68" s="156">
        <v>313</v>
      </c>
      <c r="W68" s="157">
        <v>0</v>
      </c>
      <c r="X68" s="45">
        <v>1.5649999999999999</v>
      </c>
      <c r="Y68" s="156">
        <v>269</v>
      </c>
      <c r="Z68" s="45">
        <v>0.38428571428571429</v>
      </c>
      <c r="AA68" s="157">
        <v>0</v>
      </c>
      <c r="AB68" s="157">
        <v>0</v>
      </c>
      <c r="AC68" s="157">
        <v>0</v>
      </c>
      <c r="AD68" s="45">
        <v>0</v>
      </c>
      <c r="AE68" s="157">
        <v>0</v>
      </c>
      <c r="AF68" s="45">
        <v>0</v>
      </c>
      <c r="AG68" s="160">
        <v>96.9</v>
      </c>
      <c r="AH68" s="45">
        <v>0.5</v>
      </c>
      <c r="AI68" s="213">
        <v>2.4492857142857143</v>
      </c>
      <c r="AJ68" s="48">
        <v>2.146282663102157</v>
      </c>
      <c r="AK68" s="175">
        <v>3.646282663102157</v>
      </c>
      <c r="AL68" s="176">
        <v>3.75</v>
      </c>
      <c r="AM68" s="176">
        <v>3</v>
      </c>
      <c r="AN68" s="240">
        <v>-0.75</v>
      </c>
      <c r="AO68" s="215"/>
    </row>
    <row r="69" spans="1:41" s="16" customFormat="1" ht="18" customHeight="1" x14ac:dyDescent="0.2">
      <c r="A69" s="5" t="s">
        <v>99</v>
      </c>
      <c r="B69" s="6" t="s">
        <v>8</v>
      </c>
      <c r="C69" s="7" t="s">
        <v>8</v>
      </c>
      <c r="D69" s="7" t="s">
        <v>9</v>
      </c>
      <c r="E69" s="7" t="s">
        <v>10</v>
      </c>
      <c r="F69" s="8"/>
      <c r="G69" s="192" t="s">
        <v>11</v>
      </c>
      <c r="H69" s="232"/>
      <c r="I69" s="124" t="s">
        <v>100</v>
      </c>
      <c r="J69" s="124" t="s">
        <v>101</v>
      </c>
      <c r="K69" s="213">
        <v>1</v>
      </c>
      <c r="L69" s="213">
        <v>0</v>
      </c>
      <c r="M69" s="213">
        <v>0</v>
      </c>
      <c r="N69" s="9">
        <v>0</v>
      </c>
      <c r="O69" s="9">
        <v>0</v>
      </c>
      <c r="P69" s="213">
        <v>0</v>
      </c>
      <c r="Q69" s="213">
        <v>0</v>
      </c>
      <c r="R69" s="210">
        <v>3516</v>
      </c>
      <c r="S69" s="213">
        <v>0.5</v>
      </c>
      <c r="T69" s="213">
        <v>1.5</v>
      </c>
      <c r="U69" s="40"/>
      <c r="V69" s="156">
        <v>241</v>
      </c>
      <c r="W69" s="157">
        <v>0</v>
      </c>
      <c r="X69" s="45">
        <v>1.2050000000000001</v>
      </c>
      <c r="Y69" s="156">
        <v>214</v>
      </c>
      <c r="Z69" s="45">
        <v>0.30571428571428572</v>
      </c>
      <c r="AA69" s="157">
        <v>0</v>
      </c>
      <c r="AB69" s="157">
        <v>0</v>
      </c>
      <c r="AC69" s="157">
        <v>0</v>
      </c>
      <c r="AD69" s="45">
        <v>0</v>
      </c>
      <c r="AE69" s="157">
        <v>0</v>
      </c>
      <c r="AF69" s="45">
        <v>0</v>
      </c>
      <c r="AG69" s="160">
        <v>93.1</v>
      </c>
      <c r="AH69" s="45">
        <v>0.5</v>
      </c>
      <c r="AI69" s="213">
        <v>2.0107142857142857</v>
      </c>
      <c r="AJ69" s="48">
        <v>1.7619672489450484</v>
      </c>
      <c r="AK69" s="175">
        <v>3.2619672489450484</v>
      </c>
      <c r="AL69" s="176">
        <v>3.25</v>
      </c>
      <c r="AM69" s="176">
        <v>2.5</v>
      </c>
      <c r="AN69" s="240">
        <v>-0.75</v>
      </c>
      <c r="AO69" s="215"/>
    </row>
    <row r="70" spans="1:41" s="16" customFormat="1" ht="18" customHeight="1" x14ac:dyDescent="0.2">
      <c r="A70" s="5" t="s">
        <v>428</v>
      </c>
      <c r="B70" s="6" t="s">
        <v>8</v>
      </c>
      <c r="C70" s="7" t="s">
        <v>8</v>
      </c>
      <c r="D70" s="7" t="s">
        <v>9</v>
      </c>
      <c r="E70" s="7" t="s">
        <v>10</v>
      </c>
      <c r="F70" s="8"/>
      <c r="G70" s="192" t="s">
        <v>11</v>
      </c>
      <c r="H70" s="232"/>
      <c r="I70" s="124" t="s">
        <v>422</v>
      </c>
      <c r="J70" s="124" t="s">
        <v>429</v>
      </c>
      <c r="K70" s="213">
        <v>1</v>
      </c>
      <c r="L70" s="213">
        <v>0</v>
      </c>
      <c r="M70" s="213">
        <v>0</v>
      </c>
      <c r="N70" s="9">
        <v>0</v>
      </c>
      <c r="O70" s="9">
        <v>0</v>
      </c>
      <c r="P70" s="213">
        <v>0</v>
      </c>
      <c r="Q70" s="213">
        <v>0</v>
      </c>
      <c r="R70" s="210">
        <v>5351</v>
      </c>
      <c r="S70" s="213">
        <v>0.5</v>
      </c>
      <c r="T70" s="213">
        <v>1.5</v>
      </c>
      <c r="U70" s="40"/>
      <c r="V70" s="156">
        <v>671</v>
      </c>
      <c r="W70" s="157">
        <v>0</v>
      </c>
      <c r="X70" s="45">
        <v>3.355</v>
      </c>
      <c r="Y70" s="156">
        <v>419</v>
      </c>
      <c r="Z70" s="45">
        <v>0.59857142857142853</v>
      </c>
      <c r="AA70" s="157">
        <v>0</v>
      </c>
      <c r="AB70" s="157">
        <v>0</v>
      </c>
      <c r="AC70" s="157">
        <v>0</v>
      </c>
      <c r="AD70" s="45">
        <v>0</v>
      </c>
      <c r="AE70" s="157">
        <v>44</v>
      </c>
      <c r="AF70" s="45">
        <v>0.5</v>
      </c>
      <c r="AG70" s="160">
        <v>97.8</v>
      </c>
      <c r="AH70" s="45">
        <v>0.5</v>
      </c>
      <c r="AI70" s="213">
        <v>4.9535714285714283</v>
      </c>
      <c r="AJ70" s="48">
        <v>4.3407612331914427</v>
      </c>
      <c r="AK70" s="175">
        <v>5.8407612331914427</v>
      </c>
      <c r="AL70" s="176">
        <v>5.75</v>
      </c>
      <c r="AM70" s="176">
        <v>5</v>
      </c>
      <c r="AN70" s="240">
        <v>-0.75</v>
      </c>
      <c r="AO70" s="215"/>
    </row>
    <row r="71" spans="1:41" s="16" customFormat="1" ht="18" customHeight="1" x14ac:dyDescent="0.2">
      <c r="A71" s="5" t="s">
        <v>269</v>
      </c>
      <c r="B71" s="6" t="s">
        <v>8</v>
      </c>
      <c r="C71" s="7" t="s">
        <v>8</v>
      </c>
      <c r="D71" s="7" t="s">
        <v>9</v>
      </c>
      <c r="E71" s="7" t="s">
        <v>10</v>
      </c>
      <c r="F71" s="8"/>
      <c r="G71" s="192" t="s">
        <v>11</v>
      </c>
      <c r="H71" s="232"/>
      <c r="I71" s="124" t="s">
        <v>270</v>
      </c>
      <c r="J71" s="124" t="s">
        <v>271</v>
      </c>
      <c r="K71" s="213">
        <v>1</v>
      </c>
      <c r="L71" s="213">
        <v>0</v>
      </c>
      <c r="M71" s="213">
        <v>0</v>
      </c>
      <c r="N71" s="9">
        <v>0</v>
      </c>
      <c r="O71" s="9">
        <v>0</v>
      </c>
      <c r="P71" s="213">
        <v>0</v>
      </c>
      <c r="Q71" s="213">
        <v>0</v>
      </c>
      <c r="R71" s="210">
        <v>4727</v>
      </c>
      <c r="S71" s="213">
        <v>0.5</v>
      </c>
      <c r="T71" s="213">
        <v>1.5</v>
      </c>
      <c r="U71" s="40"/>
      <c r="V71" s="156">
        <v>275</v>
      </c>
      <c r="W71" s="157">
        <v>0</v>
      </c>
      <c r="X71" s="45">
        <v>1.375</v>
      </c>
      <c r="Y71" s="156">
        <v>219</v>
      </c>
      <c r="Z71" s="45">
        <v>0.31285714285714283</v>
      </c>
      <c r="AA71" s="157">
        <v>0</v>
      </c>
      <c r="AB71" s="157">
        <v>0</v>
      </c>
      <c r="AC71" s="157">
        <v>0</v>
      </c>
      <c r="AD71" s="45">
        <v>0</v>
      </c>
      <c r="AE71" s="157">
        <v>0</v>
      </c>
      <c r="AF71" s="45">
        <v>0</v>
      </c>
      <c r="AG71" s="160">
        <v>87</v>
      </c>
      <c r="AH71" s="45">
        <v>0.75</v>
      </c>
      <c r="AI71" s="213">
        <v>2.4378571428571427</v>
      </c>
      <c r="AJ71" s="48">
        <v>2.1362679291827531</v>
      </c>
      <c r="AK71" s="175">
        <v>3.6362679291827531</v>
      </c>
      <c r="AL71" s="176">
        <v>3.75</v>
      </c>
      <c r="AM71" s="176">
        <v>3</v>
      </c>
      <c r="AN71" s="240">
        <v>-0.75</v>
      </c>
      <c r="AO71" s="215"/>
    </row>
    <row r="72" spans="1:41" s="16" customFormat="1" ht="18" customHeight="1" x14ac:dyDescent="0.2">
      <c r="A72" s="5" t="s">
        <v>490</v>
      </c>
      <c r="B72" s="6" t="s">
        <v>8</v>
      </c>
      <c r="C72" s="7" t="s">
        <v>8</v>
      </c>
      <c r="D72" s="7" t="s">
        <v>9</v>
      </c>
      <c r="E72" s="137" t="s">
        <v>29</v>
      </c>
      <c r="F72" s="8"/>
      <c r="G72" s="192" t="s">
        <v>11</v>
      </c>
      <c r="H72" s="232"/>
      <c r="I72" s="124" t="s">
        <v>486</v>
      </c>
      <c r="J72" s="124" t="s">
        <v>491</v>
      </c>
      <c r="K72" s="213">
        <v>1</v>
      </c>
      <c r="L72" s="9">
        <v>1</v>
      </c>
      <c r="M72" s="213">
        <v>0</v>
      </c>
      <c r="N72" s="9">
        <v>0</v>
      </c>
      <c r="O72" s="9">
        <v>0</v>
      </c>
      <c r="P72" s="213">
        <v>0</v>
      </c>
      <c r="Q72" s="213">
        <v>0</v>
      </c>
      <c r="R72" s="210">
        <v>7845</v>
      </c>
      <c r="S72" s="213">
        <v>0.5</v>
      </c>
      <c r="T72" s="213">
        <v>2.5</v>
      </c>
      <c r="U72" s="40"/>
      <c r="V72" s="156">
        <v>497</v>
      </c>
      <c r="W72" s="157">
        <v>0</v>
      </c>
      <c r="X72" s="45">
        <v>2.4849999999999999</v>
      </c>
      <c r="Y72" s="156">
        <v>316</v>
      </c>
      <c r="Z72" s="45">
        <v>0.4514285714285714</v>
      </c>
      <c r="AA72" s="157">
        <v>0</v>
      </c>
      <c r="AB72" s="157">
        <v>0</v>
      </c>
      <c r="AC72" s="157">
        <v>0</v>
      </c>
      <c r="AD72" s="45">
        <v>0</v>
      </c>
      <c r="AE72" s="157">
        <v>62</v>
      </c>
      <c r="AF72" s="45">
        <v>0.5</v>
      </c>
      <c r="AG72" s="160">
        <v>81.900000000000006</v>
      </c>
      <c r="AH72" s="45">
        <v>0.75</v>
      </c>
      <c r="AI72" s="213">
        <v>4.1864285714285714</v>
      </c>
      <c r="AJ72" s="48">
        <v>3.6685222188514848</v>
      </c>
      <c r="AK72" s="175">
        <v>6.1685222188514848</v>
      </c>
      <c r="AL72" s="176">
        <v>6.25</v>
      </c>
      <c r="AM72" s="176">
        <v>5.5</v>
      </c>
      <c r="AN72" s="240">
        <v>-0.75</v>
      </c>
      <c r="AO72" s="215"/>
    </row>
    <row r="73" spans="1:41" s="16" customFormat="1" ht="18" customHeight="1" x14ac:dyDescent="0.2">
      <c r="A73" s="5" t="s">
        <v>93</v>
      </c>
      <c r="B73" s="6" t="s">
        <v>8</v>
      </c>
      <c r="C73" s="7" t="s">
        <v>8</v>
      </c>
      <c r="D73" s="7" t="s">
        <v>9</v>
      </c>
      <c r="E73" s="7" t="s">
        <v>10</v>
      </c>
      <c r="F73" s="8"/>
      <c r="G73" s="192" t="s">
        <v>11</v>
      </c>
      <c r="H73" s="232"/>
      <c r="I73" s="124" t="s">
        <v>94</v>
      </c>
      <c r="J73" s="124" t="s">
        <v>95</v>
      </c>
      <c r="K73" s="213">
        <v>1</v>
      </c>
      <c r="L73" s="213">
        <v>0</v>
      </c>
      <c r="M73" s="213">
        <v>0</v>
      </c>
      <c r="N73" s="9">
        <v>0</v>
      </c>
      <c r="O73" s="9">
        <v>0</v>
      </c>
      <c r="P73" s="213">
        <v>0</v>
      </c>
      <c r="Q73" s="213">
        <v>0</v>
      </c>
      <c r="R73" s="210">
        <v>3250</v>
      </c>
      <c r="S73" s="213">
        <v>0.5</v>
      </c>
      <c r="T73" s="213">
        <v>1.5</v>
      </c>
      <c r="U73" s="40"/>
      <c r="V73" s="156">
        <v>197</v>
      </c>
      <c r="W73" s="157">
        <v>0</v>
      </c>
      <c r="X73" s="45">
        <v>0.98499999999999999</v>
      </c>
      <c r="Y73" s="156">
        <v>88</v>
      </c>
      <c r="Z73" s="45">
        <v>0.12571428571428572</v>
      </c>
      <c r="AA73" s="157">
        <v>0</v>
      </c>
      <c r="AB73" s="157">
        <v>0</v>
      </c>
      <c r="AC73" s="157">
        <v>0</v>
      </c>
      <c r="AD73" s="45">
        <v>0</v>
      </c>
      <c r="AE73" s="157">
        <v>0</v>
      </c>
      <c r="AF73" s="45">
        <v>0</v>
      </c>
      <c r="AG73" s="160">
        <v>81.900000000000006</v>
      </c>
      <c r="AH73" s="45">
        <v>0.75</v>
      </c>
      <c r="AI73" s="213">
        <v>1.8607142857142858</v>
      </c>
      <c r="AJ73" s="48">
        <v>1.630523866252878</v>
      </c>
      <c r="AK73" s="175">
        <v>3.130523866252878</v>
      </c>
      <c r="AL73" s="176">
        <v>3.25</v>
      </c>
      <c r="AM73" s="176">
        <v>2.5</v>
      </c>
      <c r="AN73" s="240">
        <v>-0.75</v>
      </c>
      <c r="AO73" s="215"/>
    </row>
    <row r="74" spans="1:41" s="16" customFormat="1" ht="18" customHeight="1" x14ac:dyDescent="0.2">
      <c r="A74" s="5" t="s">
        <v>259</v>
      </c>
      <c r="B74" s="6" t="s">
        <v>8</v>
      </c>
      <c r="C74" s="7" t="s">
        <v>8</v>
      </c>
      <c r="D74" s="7" t="s">
        <v>9</v>
      </c>
      <c r="E74" s="137" t="s">
        <v>29</v>
      </c>
      <c r="F74" s="8"/>
      <c r="G74" s="192" t="s">
        <v>11</v>
      </c>
      <c r="H74" s="232"/>
      <c r="I74" s="124" t="s">
        <v>260</v>
      </c>
      <c r="J74" s="124" t="s">
        <v>124</v>
      </c>
      <c r="K74" s="213">
        <v>1</v>
      </c>
      <c r="L74" s="9">
        <v>1</v>
      </c>
      <c r="M74" s="213">
        <v>0</v>
      </c>
      <c r="N74" s="9">
        <v>0</v>
      </c>
      <c r="O74" s="9">
        <v>0</v>
      </c>
      <c r="P74" s="213">
        <v>0</v>
      </c>
      <c r="Q74" s="213">
        <v>0</v>
      </c>
      <c r="R74" s="210">
        <v>7347</v>
      </c>
      <c r="S74" s="213">
        <v>0.5</v>
      </c>
      <c r="T74" s="213">
        <v>2.5</v>
      </c>
      <c r="U74" s="40"/>
      <c r="V74" s="156">
        <v>413</v>
      </c>
      <c r="W74" s="157">
        <v>0</v>
      </c>
      <c r="X74" s="45">
        <v>2.0649999999999999</v>
      </c>
      <c r="Y74" s="156">
        <v>123</v>
      </c>
      <c r="Z74" s="45">
        <v>0.17571428571428571</v>
      </c>
      <c r="AA74" s="157">
        <v>0</v>
      </c>
      <c r="AB74" s="157">
        <v>0</v>
      </c>
      <c r="AC74" s="157">
        <v>0</v>
      </c>
      <c r="AD74" s="45">
        <v>0</v>
      </c>
      <c r="AE74" s="157">
        <v>69</v>
      </c>
      <c r="AF74" s="45">
        <v>0.75</v>
      </c>
      <c r="AG74" s="160">
        <v>85.3</v>
      </c>
      <c r="AH74" s="45">
        <v>0.75</v>
      </c>
      <c r="AI74" s="213">
        <v>3.7407142857142857</v>
      </c>
      <c r="AJ74" s="48">
        <v>3.2779475959947493</v>
      </c>
      <c r="AK74" s="175">
        <v>5.7779475959947497</v>
      </c>
      <c r="AL74" s="176">
        <v>5.75</v>
      </c>
      <c r="AM74" s="176">
        <v>5</v>
      </c>
      <c r="AN74" s="240">
        <v>-0.75</v>
      </c>
      <c r="AO74" s="215"/>
    </row>
    <row r="75" spans="1:41" s="16" customFormat="1" ht="18" customHeight="1" x14ac:dyDescent="0.2">
      <c r="A75" s="5" t="s">
        <v>532</v>
      </c>
      <c r="B75" s="6" t="s">
        <v>8</v>
      </c>
      <c r="C75" s="7" t="s">
        <v>8</v>
      </c>
      <c r="D75" s="7" t="s">
        <v>9</v>
      </c>
      <c r="E75" s="14" t="s">
        <v>42</v>
      </c>
      <c r="F75" s="8"/>
      <c r="G75" s="192" t="s">
        <v>11</v>
      </c>
      <c r="H75" s="231" t="s">
        <v>35</v>
      </c>
      <c r="I75" s="124" t="s">
        <v>339</v>
      </c>
      <c r="J75" s="124" t="s">
        <v>124</v>
      </c>
      <c r="K75" s="213">
        <v>1</v>
      </c>
      <c r="L75" s="213">
        <v>0</v>
      </c>
      <c r="M75" s="213">
        <v>1.5</v>
      </c>
      <c r="N75" s="9">
        <v>0</v>
      </c>
      <c r="O75" s="9">
        <v>0</v>
      </c>
      <c r="P75" s="213">
        <v>0.5</v>
      </c>
      <c r="Q75" s="213">
        <v>0</v>
      </c>
      <c r="R75" s="210">
        <v>4913</v>
      </c>
      <c r="S75" s="213">
        <v>0.5</v>
      </c>
      <c r="T75" s="213">
        <v>3.5</v>
      </c>
      <c r="U75" s="40"/>
      <c r="V75" s="156">
        <v>328</v>
      </c>
      <c r="W75" s="157">
        <v>0</v>
      </c>
      <c r="X75" s="45">
        <v>1.64</v>
      </c>
      <c r="Y75" s="156">
        <v>28</v>
      </c>
      <c r="Z75" s="45">
        <v>0.04</v>
      </c>
      <c r="AA75" s="157">
        <v>0</v>
      </c>
      <c r="AB75" s="157">
        <v>0</v>
      </c>
      <c r="AC75" s="157">
        <v>0</v>
      </c>
      <c r="AD75" s="45">
        <v>0</v>
      </c>
      <c r="AE75" s="157">
        <v>0</v>
      </c>
      <c r="AF75" s="45">
        <v>0</v>
      </c>
      <c r="AG75" s="160">
        <v>61.3</v>
      </c>
      <c r="AH75" s="45">
        <v>1</v>
      </c>
      <c r="AI75" s="213">
        <v>2.6799999999999997</v>
      </c>
      <c r="AJ75" s="48">
        <v>2.3484551041001143</v>
      </c>
      <c r="AK75" s="175">
        <v>5.8484551041001147</v>
      </c>
      <c r="AL75" s="176">
        <v>5.75</v>
      </c>
      <c r="AM75" s="176">
        <v>5</v>
      </c>
      <c r="AN75" s="240">
        <v>-0.75</v>
      </c>
      <c r="AO75" s="215"/>
    </row>
    <row r="76" spans="1:41" s="16" customFormat="1" ht="18" customHeight="1" x14ac:dyDescent="0.2">
      <c r="A76" s="5" t="s">
        <v>82</v>
      </c>
      <c r="B76" s="6" t="s">
        <v>33</v>
      </c>
      <c r="C76" s="7" t="s">
        <v>34</v>
      </c>
      <c r="D76" s="7" t="s">
        <v>9</v>
      </c>
      <c r="E76" s="7" t="s">
        <v>10</v>
      </c>
      <c r="F76" s="8"/>
      <c r="G76" s="192" t="s">
        <v>35</v>
      </c>
      <c r="H76" s="232"/>
      <c r="I76" s="124" t="s">
        <v>83</v>
      </c>
      <c r="J76" s="124" t="s">
        <v>84</v>
      </c>
      <c r="K76" s="213">
        <v>1</v>
      </c>
      <c r="L76" s="213">
        <v>0</v>
      </c>
      <c r="M76" s="213">
        <v>0</v>
      </c>
      <c r="N76" s="9">
        <v>0</v>
      </c>
      <c r="O76" s="9">
        <v>2</v>
      </c>
      <c r="P76" s="213">
        <v>0</v>
      </c>
      <c r="Q76" s="213">
        <v>0</v>
      </c>
      <c r="R76" s="210">
        <v>12358</v>
      </c>
      <c r="S76" s="213">
        <v>1</v>
      </c>
      <c r="T76" s="213">
        <v>4</v>
      </c>
      <c r="U76" s="40"/>
      <c r="V76" s="156">
        <v>431</v>
      </c>
      <c r="W76" s="157">
        <v>0</v>
      </c>
      <c r="X76" s="45">
        <v>2.1549999999999998</v>
      </c>
      <c r="Y76" s="156">
        <v>277</v>
      </c>
      <c r="Z76" s="45">
        <v>0.39571428571428574</v>
      </c>
      <c r="AA76" s="157">
        <v>34</v>
      </c>
      <c r="AB76" s="157">
        <v>9</v>
      </c>
      <c r="AC76" s="189">
        <v>16</v>
      </c>
      <c r="AD76" s="45">
        <v>0.85</v>
      </c>
      <c r="AE76" s="157">
        <v>0</v>
      </c>
      <c r="AF76" s="45">
        <v>0</v>
      </c>
      <c r="AG76" s="160">
        <v>75.400000000000006</v>
      </c>
      <c r="AH76" s="45">
        <v>0.75</v>
      </c>
      <c r="AI76" s="213">
        <v>4.1507142857142858</v>
      </c>
      <c r="AJ76" s="48">
        <v>3.6372261753533492</v>
      </c>
      <c r="AK76" s="175">
        <v>7.6372261753533497</v>
      </c>
      <c r="AL76" s="176">
        <v>7.75</v>
      </c>
      <c r="AM76" s="176">
        <v>7</v>
      </c>
      <c r="AN76" s="240">
        <v>-0.75</v>
      </c>
      <c r="AO76" s="215"/>
    </row>
    <row r="77" spans="1:41" s="16" customFormat="1" ht="18" customHeight="1" x14ac:dyDescent="0.2">
      <c r="A77" s="5" t="s">
        <v>286</v>
      </c>
      <c r="B77" s="6" t="s">
        <v>8</v>
      </c>
      <c r="C77" s="7" t="s">
        <v>8</v>
      </c>
      <c r="D77" s="7" t="s">
        <v>9</v>
      </c>
      <c r="E77" s="14" t="s">
        <v>42</v>
      </c>
      <c r="F77" s="8"/>
      <c r="G77" s="192" t="s">
        <v>11</v>
      </c>
      <c r="H77" s="231" t="s">
        <v>35</v>
      </c>
      <c r="I77" s="124" t="s">
        <v>287</v>
      </c>
      <c r="J77" s="124" t="s">
        <v>84</v>
      </c>
      <c r="K77" s="213">
        <v>1</v>
      </c>
      <c r="L77" s="213">
        <v>0</v>
      </c>
      <c r="M77" s="213">
        <v>1.5</v>
      </c>
      <c r="N77" s="9">
        <v>0</v>
      </c>
      <c r="O77" s="9">
        <v>0</v>
      </c>
      <c r="P77" s="213">
        <v>0.5</v>
      </c>
      <c r="Q77" s="213">
        <v>0</v>
      </c>
      <c r="R77" s="210">
        <v>8008</v>
      </c>
      <c r="S77" s="213">
        <v>0.5</v>
      </c>
      <c r="T77" s="213">
        <v>3.5</v>
      </c>
      <c r="U77" s="40"/>
      <c r="V77" s="156">
        <v>508</v>
      </c>
      <c r="W77" s="157">
        <v>0</v>
      </c>
      <c r="X77" s="45">
        <v>2.54</v>
      </c>
      <c r="Y77" s="156">
        <v>83</v>
      </c>
      <c r="Z77" s="45">
        <v>0.11857142857142858</v>
      </c>
      <c r="AA77" s="157">
        <v>0</v>
      </c>
      <c r="AB77" s="157">
        <v>0</v>
      </c>
      <c r="AC77" s="157">
        <v>0</v>
      </c>
      <c r="AD77" s="45">
        <v>0</v>
      </c>
      <c r="AE77" s="157">
        <v>61</v>
      </c>
      <c r="AF77" s="45">
        <v>0.5</v>
      </c>
      <c r="AG77" s="160">
        <v>60.5</v>
      </c>
      <c r="AH77" s="45">
        <v>1</v>
      </c>
      <c r="AI77" s="213">
        <v>4.1585714285714293</v>
      </c>
      <c r="AJ77" s="48">
        <v>3.644111304922939</v>
      </c>
      <c r="AK77" s="175">
        <v>7.144111304922939</v>
      </c>
      <c r="AL77" s="176">
        <v>7.25</v>
      </c>
      <c r="AM77" s="176">
        <v>6.5</v>
      </c>
      <c r="AN77" s="240">
        <v>-0.75</v>
      </c>
      <c r="AO77" s="215"/>
    </row>
    <row r="78" spans="1:41" s="16" customFormat="1" ht="18" customHeight="1" x14ac:dyDescent="0.2">
      <c r="A78" s="5" t="s">
        <v>446</v>
      </c>
      <c r="B78" s="6" t="s">
        <v>8</v>
      </c>
      <c r="C78" s="7" t="s">
        <v>8</v>
      </c>
      <c r="D78" s="7" t="s">
        <v>9</v>
      </c>
      <c r="E78" s="7" t="s">
        <v>10</v>
      </c>
      <c r="F78" s="8"/>
      <c r="G78" s="192" t="s">
        <v>11</v>
      </c>
      <c r="H78" s="232"/>
      <c r="I78" s="124" t="s">
        <v>447</v>
      </c>
      <c r="J78" s="124" t="s">
        <v>84</v>
      </c>
      <c r="K78" s="213">
        <v>1</v>
      </c>
      <c r="L78" s="213">
        <v>0</v>
      </c>
      <c r="M78" s="213">
        <v>0</v>
      </c>
      <c r="N78" s="9">
        <v>0</v>
      </c>
      <c r="O78" s="9">
        <v>0</v>
      </c>
      <c r="P78" s="213">
        <v>0</v>
      </c>
      <c r="Q78" s="213">
        <v>0</v>
      </c>
      <c r="R78" s="210">
        <v>5876</v>
      </c>
      <c r="S78" s="213">
        <v>0.5</v>
      </c>
      <c r="T78" s="213">
        <v>1.5</v>
      </c>
      <c r="U78" s="40"/>
      <c r="V78" s="156">
        <v>380</v>
      </c>
      <c r="W78" s="157">
        <v>0</v>
      </c>
      <c r="X78" s="45">
        <v>1.9</v>
      </c>
      <c r="Y78" s="156">
        <v>160</v>
      </c>
      <c r="Z78" s="45">
        <v>0.22857142857142856</v>
      </c>
      <c r="AA78" s="157">
        <v>0</v>
      </c>
      <c r="AB78" s="157">
        <v>0</v>
      </c>
      <c r="AC78" s="157">
        <v>0</v>
      </c>
      <c r="AD78" s="45">
        <v>0</v>
      </c>
      <c r="AE78" s="157">
        <v>0</v>
      </c>
      <c r="AF78" s="45">
        <v>0</v>
      </c>
      <c r="AG78" s="160">
        <v>103</v>
      </c>
      <c r="AH78" s="45">
        <v>0.5</v>
      </c>
      <c r="AI78" s="213">
        <v>2.6285714285714286</v>
      </c>
      <c r="AJ78" s="48">
        <v>2.3033888014627988</v>
      </c>
      <c r="AK78" s="175">
        <v>3.8033888014627988</v>
      </c>
      <c r="AL78" s="176">
        <v>3.75</v>
      </c>
      <c r="AM78" s="176">
        <v>3</v>
      </c>
      <c r="AN78" s="240">
        <v>-0.75</v>
      </c>
      <c r="AO78" s="215"/>
    </row>
    <row r="79" spans="1:41" s="16" customFormat="1" ht="18" customHeight="1" x14ac:dyDescent="0.2">
      <c r="A79" s="5" t="s">
        <v>143</v>
      </c>
      <c r="B79" s="6" t="s">
        <v>8</v>
      </c>
      <c r="C79" s="7" t="s">
        <v>8</v>
      </c>
      <c r="D79" s="7" t="s">
        <v>9</v>
      </c>
      <c r="E79" s="7" t="s">
        <v>10</v>
      </c>
      <c r="F79" s="8"/>
      <c r="G79" s="192" t="s">
        <v>11</v>
      </c>
      <c r="H79" s="232"/>
      <c r="I79" s="124" t="s">
        <v>144</v>
      </c>
      <c r="J79" s="124" t="s">
        <v>145</v>
      </c>
      <c r="K79" s="213">
        <v>1</v>
      </c>
      <c r="L79" s="213">
        <v>0</v>
      </c>
      <c r="M79" s="213">
        <v>0</v>
      </c>
      <c r="N79" s="9">
        <v>0</v>
      </c>
      <c r="O79" s="9">
        <v>0</v>
      </c>
      <c r="P79" s="213">
        <v>0</v>
      </c>
      <c r="Q79" s="213">
        <v>0</v>
      </c>
      <c r="R79" s="210">
        <v>6099</v>
      </c>
      <c r="S79" s="213">
        <v>0.5</v>
      </c>
      <c r="T79" s="213">
        <v>1.5</v>
      </c>
      <c r="U79" s="40"/>
      <c r="V79" s="156">
        <v>539</v>
      </c>
      <c r="W79" s="157">
        <v>0</v>
      </c>
      <c r="X79" s="45">
        <v>2.6949999999999998</v>
      </c>
      <c r="Y79" s="156">
        <v>441</v>
      </c>
      <c r="Z79" s="45">
        <v>0.63</v>
      </c>
      <c r="AA79" s="157">
        <v>0</v>
      </c>
      <c r="AB79" s="157">
        <v>0</v>
      </c>
      <c r="AC79" s="157">
        <v>0</v>
      </c>
      <c r="AD79" s="45">
        <v>0</v>
      </c>
      <c r="AE79" s="157">
        <v>0</v>
      </c>
      <c r="AF79" s="45">
        <v>0</v>
      </c>
      <c r="AG79" s="160">
        <v>103.1</v>
      </c>
      <c r="AH79" s="45">
        <v>0.5</v>
      </c>
      <c r="AI79" s="213">
        <v>3.8249999999999997</v>
      </c>
      <c r="AJ79" s="48">
        <v>3.3518062586503494</v>
      </c>
      <c r="AK79" s="175">
        <v>4.851806258650349</v>
      </c>
      <c r="AL79" s="176">
        <v>4.75</v>
      </c>
      <c r="AM79" s="176">
        <v>4</v>
      </c>
      <c r="AN79" s="240">
        <v>-0.75</v>
      </c>
      <c r="AO79" s="215"/>
    </row>
    <row r="80" spans="1:41" s="16" customFormat="1" ht="18" customHeight="1" x14ac:dyDescent="0.25">
      <c r="A80" s="5" t="s">
        <v>170</v>
      </c>
      <c r="B80" s="6" t="s">
        <v>8</v>
      </c>
      <c r="C80" s="7" t="s">
        <v>8</v>
      </c>
      <c r="D80" s="7" t="s">
        <v>9</v>
      </c>
      <c r="E80" s="137" t="s">
        <v>29</v>
      </c>
      <c r="F80" s="8"/>
      <c r="G80" s="192" t="s">
        <v>11</v>
      </c>
      <c r="H80" s="236" t="s">
        <v>35</v>
      </c>
      <c r="I80" s="124" t="s">
        <v>171</v>
      </c>
      <c r="J80" s="124" t="s">
        <v>80</v>
      </c>
      <c r="K80" s="213">
        <v>1</v>
      </c>
      <c r="L80" s="9">
        <v>1</v>
      </c>
      <c r="M80" s="213">
        <v>0</v>
      </c>
      <c r="N80" s="9">
        <v>0</v>
      </c>
      <c r="O80" s="9">
        <v>0</v>
      </c>
      <c r="P80" s="213">
        <v>0</v>
      </c>
      <c r="Q80" s="213">
        <v>0.5</v>
      </c>
      <c r="R80" s="210">
        <v>6959</v>
      </c>
      <c r="S80" s="213">
        <v>0.5</v>
      </c>
      <c r="T80" s="213">
        <v>3</v>
      </c>
      <c r="U80" s="40"/>
      <c r="V80" s="156">
        <v>687</v>
      </c>
      <c r="W80" s="157">
        <v>0</v>
      </c>
      <c r="X80" s="45">
        <v>3.4350000000000001</v>
      </c>
      <c r="Y80" s="156">
        <v>467</v>
      </c>
      <c r="Z80" s="45">
        <v>0.66714285714285715</v>
      </c>
      <c r="AA80" s="157">
        <v>0</v>
      </c>
      <c r="AB80" s="157">
        <v>0</v>
      </c>
      <c r="AC80" s="157">
        <v>0</v>
      </c>
      <c r="AD80" s="45">
        <v>0</v>
      </c>
      <c r="AE80" s="157">
        <v>64</v>
      </c>
      <c r="AF80" s="45">
        <v>0.5</v>
      </c>
      <c r="AG80" s="160">
        <v>91.3</v>
      </c>
      <c r="AH80" s="45">
        <v>0.5</v>
      </c>
      <c r="AI80" s="213">
        <v>5.1021428571428569</v>
      </c>
      <c r="AJ80" s="48">
        <v>4.4709527741436883</v>
      </c>
      <c r="AK80" s="175">
        <v>7.4709527741436883</v>
      </c>
      <c r="AL80" s="176">
        <v>7.5</v>
      </c>
      <c r="AM80" s="176">
        <v>7</v>
      </c>
      <c r="AN80" s="240">
        <v>-0.5</v>
      </c>
      <c r="AO80" s="215"/>
    </row>
    <row r="81" spans="1:41" s="16" customFormat="1" ht="18" customHeight="1" x14ac:dyDescent="0.2">
      <c r="A81" s="5" t="s">
        <v>603</v>
      </c>
      <c r="B81" s="6" t="s">
        <v>8</v>
      </c>
      <c r="C81" s="7" t="s">
        <v>8</v>
      </c>
      <c r="D81" s="7" t="s">
        <v>9</v>
      </c>
      <c r="E81" s="7" t="s">
        <v>10</v>
      </c>
      <c r="F81" s="8"/>
      <c r="G81" s="192" t="s">
        <v>11</v>
      </c>
      <c r="H81" s="232"/>
      <c r="I81" s="124" t="s">
        <v>604</v>
      </c>
      <c r="J81" s="124" t="s">
        <v>605</v>
      </c>
      <c r="K81" s="213">
        <v>1</v>
      </c>
      <c r="L81" s="213">
        <v>0</v>
      </c>
      <c r="M81" s="213">
        <v>0</v>
      </c>
      <c r="N81" s="9">
        <v>0</v>
      </c>
      <c r="O81" s="9">
        <v>0</v>
      </c>
      <c r="P81" s="213">
        <v>0</v>
      </c>
      <c r="Q81" s="213">
        <v>0</v>
      </c>
      <c r="R81" s="210">
        <v>4763</v>
      </c>
      <c r="S81" s="213">
        <v>0.5</v>
      </c>
      <c r="T81" s="213">
        <v>1.5</v>
      </c>
      <c r="U81" s="40"/>
      <c r="V81" s="159">
        <v>453</v>
      </c>
      <c r="W81" s="157">
        <v>0</v>
      </c>
      <c r="X81" s="45">
        <v>2.2650000000000001</v>
      </c>
      <c r="Y81" s="159">
        <v>424</v>
      </c>
      <c r="Z81" s="45">
        <v>0.60571428571428576</v>
      </c>
      <c r="AA81" s="157">
        <v>0</v>
      </c>
      <c r="AB81" s="157">
        <v>0</v>
      </c>
      <c r="AC81" s="157">
        <v>0</v>
      </c>
      <c r="AD81" s="45">
        <v>0</v>
      </c>
      <c r="AE81" s="157">
        <v>0</v>
      </c>
      <c r="AF81" s="45">
        <v>0</v>
      </c>
      <c r="AG81" s="160">
        <v>109.6</v>
      </c>
      <c r="AH81" s="45">
        <v>0.5</v>
      </c>
      <c r="AI81" s="213">
        <v>3.370714285714286</v>
      </c>
      <c r="AJ81" s="48">
        <v>2.9537205853540622</v>
      </c>
      <c r="AK81" s="175">
        <v>4.4537205853540627</v>
      </c>
      <c r="AL81" s="176">
        <v>4.5</v>
      </c>
      <c r="AM81" s="176">
        <v>4</v>
      </c>
      <c r="AN81" s="240">
        <v>-0.5</v>
      </c>
      <c r="AO81" s="215"/>
    </row>
    <row r="82" spans="1:41" s="16" customFormat="1" ht="18" customHeight="1" x14ac:dyDescent="0.2">
      <c r="A82" s="5" t="s">
        <v>554</v>
      </c>
      <c r="B82" s="6" t="s">
        <v>8</v>
      </c>
      <c r="C82" s="7" t="s">
        <v>8</v>
      </c>
      <c r="D82" s="7" t="s">
        <v>9</v>
      </c>
      <c r="E82" s="7" t="s">
        <v>10</v>
      </c>
      <c r="F82" s="8"/>
      <c r="G82" s="192" t="s">
        <v>11</v>
      </c>
      <c r="H82" s="232"/>
      <c r="I82" s="124" t="s">
        <v>552</v>
      </c>
      <c r="J82" s="124" t="s">
        <v>375</v>
      </c>
      <c r="K82" s="213">
        <v>1</v>
      </c>
      <c r="L82" s="213">
        <v>0</v>
      </c>
      <c r="M82" s="213">
        <v>0</v>
      </c>
      <c r="N82" s="9">
        <v>0</v>
      </c>
      <c r="O82" s="9">
        <v>0</v>
      </c>
      <c r="P82" s="213">
        <v>0</v>
      </c>
      <c r="Q82" s="213">
        <v>0</v>
      </c>
      <c r="R82" s="210">
        <v>2943</v>
      </c>
      <c r="S82" s="213">
        <v>0.5</v>
      </c>
      <c r="T82" s="213">
        <v>1.5</v>
      </c>
      <c r="U82" s="40"/>
      <c r="V82" s="156">
        <v>393</v>
      </c>
      <c r="W82" s="157">
        <v>0</v>
      </c>
      <c r="X82" s="45">
        <v>1.9650000000000001</v>
      </c>
      <c r="Y82" s="156">
        <v>245</v>
      </c>
      <c r="Z82" s="45">
        <v>0.35</v>
      </c>
      <c r="AA82" s="157">
        <v>0</v>
      </c>
      <c r="AB82" s="157">
        <v>0</v>
      </c>
      <c r="AC82" s="157">
        <v>0</v>
      </c>
      <c r="AD82" s="45">
        <v>0</v>
      </c>
      <c r="AE82" s="157">
        <v>0</v>
      </c>
      <c r="AF82" s="45">
        <v>0</v>
      </c>
      <c r="AG82" s="160">
        <v>93.2</v>
      </c>
      <c r="AH82" s="45">
        <v>0.5</v>
      </c>
      <c r="AI82" s="213">
        <v>2.8149999999999999</v>
      </c>
      <c r="AJ82" s="48">
        <v>2.466754148523068</v>
      </c>
      <c r="AK82" s="175">
        <v>3.966754148523068</v>
      </c>
      <c r="AL82" s="176">
        <v>4</v>
      </c>
      <c r="AM82" s="176">
        <v>3.5</v>
      </c>
      <c r="AN82" s="240">
        <v>-0.5</v>
      </c>
      <c r="AO82" s="215"/>
    </row>
    <row r="83" spans="1:41" s="16" customFormat="1" ht="18" customHeight="1" x14ac:dyDescent="0.2">
      <c r="A83" s="5" t="s">
        <v>36</v>
      </c>
      <c r="B83" s="6" t="s">
        <v>8</v>
      </c>
      <c r="C83" s="7" t="s">
        <v>8</v>
      </c>
      <c r="D83" s="7" t="s">
        <v>9</v>
      </c>
      <c r="E83" s="7" t="s">
        <v>10</v>
      </c>
      <c r="F83" s="8"/>
      <c r="G83" s="192" t="s">
        <v>11</v>
      </c>
      <c r="H83" s="232"/>
      <c r="I83" s="124" t="s">
        <v>37</v>
      </c>
      <c r="J83" s="124" t="s">
        <v>38</v>
      </c>
      <c r="K83" s="213">
        <v>1</v>
      </c>
      <c r="L83" s="213">
        <v>0</v>
      </c>
      <c r="M83" s="213">
        <v>0</v>
      </c>
      <c r="N83" s="9">
        <v>0</v>
      </c>
      <c r="O83" s="9">
        <v>0</v>
      </c>
      <c r="P83" s="213">
        <v>0</v>
      </c>
      <c r="Q83" s="213">
        <v>0</v>
      </c>
      <c r="R83" s="210">
        <v>5241</v>
      </c>
      <c r="S83" s="213">
        <v>0.5</v>
      </c>
      <c r="T83" s="213">
        <v>1.5</v>
      </c>
      <c r="U83" s="40"/>
      <c r="V83" s="156">
        <v>486</v>
      </c>
      <c r="W83" s="157">
        <v>0</v>
      </c>
      <c r="X83" s="45">
        <v>2.4300000000000002</v>
      </c>
      <c r="Y83" s="156">
        <v>322</v>
      </c>
      <c r="Z83" s="45">
        <v>0.46</v>
      </c>
      <c r="AA83" s="157">
        <v>0</v>
      </c>
      <c r="AB83" s="157">
        <v>0</v>
      </c>
      <c r="AC83" s="157">
        <v>0</v>
      </c>
      <c r="AD83" s="45">
        <v>0</v>
      </c>
      <c r="AE83" s="157">
        <v>0</v>
      </c>
      <c r="AF83" s="45">
        <v>0</v>
      </c>
      <c r="AG83" s="160">
        <v>100.6</v>
      </c>
      <c r="AH83" s="45">
        <v>0.5</v>
      </c>
      <c r="AI83" s="213">
        <v>3.39</v>
      </c>
      <c r="AJ83" s="48">
        <v>2.9706204488430554</v>
      </c>
      <c r="AK83" s="175">
        <v>4.4706204488430554</v>
      </c>
      <c r="AL83" s="176">
        <v>4.5</v>
      </c>
      <c r="AM83" s="176">
        <v>4</v>
      </c>
      <c r="AN83" s="240">
        <v>-0.5</v>
      </c>
      <c r="AO83" s="215"/>
    </row>
    <row r="84" spans="1:41" s="16" customFormat="1" ht="18" customHeight="1" x14ac:dyDescent="0.2">
      <c r="A84" s="5" t="s">
        <v>358</v>
      </c>
      <c r="B84" s="6" t="s">
        <v>8</v>
      </c>
      <c r="C84" s="7" t="s">
        <v>8</v>
      </c>
      <c r="D84" s="7" t="s">
        <v>9</v>
      </c>
      <c r="E84" s="7" t="s">
        <v>10</v>
      </c>
      <c r="F84" s="8"/>
      <c r="G84" s="192" t="s">
        <v>11</v>
      </c>
      <c r="H84" s="232"/>
      <c r="I84" s="124" t="s">
        <v>359</v>
      </c>
      <c r="J84" s="124" t="s">
        <v>38</v>
      </c>
      <c r="K84" s="213">
        <v>1</v>
      </c>
      <c r="L84" s="213">
        <v>0</v>
      </c>
      <c r="M84" s="213">
        <v>0</v>
      </c>
      <c r="N84" s="9">
        <v>0</v>
      </c>
      <c r="O84" s="9">
        <v>0</v>
      </c>
      <c r="P84" s="213">
        <v>0</v>
      </c>
      <c r="Q84" s="213">
        <v>0</v>
      </c>
      <c r="R84" s="210">
        <v>8898</v>
      </c>
      <c r="S84" s="213">
        <v>0.5</v>
      </c>
      <c r="T84" s="213">
        <v>1.5</v>
      </c>
      <c r="U84" s="40"/>
      <c r="V84" s="156">
        <v>487</v>
      </c>
      <c r="W84" s="157">
        <v>0</v>
      </c>
      <c r="X84" s="45">
        <v>2.4350000000000001</v>
      </c>
      <c r="Y84" s="156">
        <v>309</v>
      </c>
      <c r="Z84" s="45">
        <v>0.44142857142857145</v>
      </c>
      <c r="AA84" s="157">
        <v>0</v>
      </c>
      <c r="AB84" s="157">
        <v>0</v>
      </c>
      <c r="AC84" s="157">
        <v>0</v>
      </c>
      <c r="AD84" s="45">
        <v>0</v>
      </c>
      <c r="AE84" s="157">
        <v>60</v>
      </c>
      <c r="AF84" s="45">
        <v>0.5</v>
      </c>
      <c r="AG84" s="160">
        <v>91.8</v>
      </c>
      <c r="AH84" s="45">
        <v>0.5</v>
      </c>
      <c r="AI84" s="213">
        <v>3.8764285714285713</v>
      </c>
      <c r="AJ84" s="48">
        <v>3.3968725612876653</v>
      </c>
      <c r="AK84" s="175">
        <v>4.8968725612876653</v>
      </c>
      <c r="AL84" s="176">
        <v>5</v>
      </c>
      <c r="AM84" s="176">
        <v>4.5</v>
      </c>
      <c r="AN84" s="240">
        <v>-0.5</v>
      </c>
      <c r="AO84" s="215"/>
    </row>
    <row r="85" spans="1:41" s="16" customFormat="1" ht="18" customHeight="1" x14ac:dyDescent="0.2">
      <c r="A85" s="5" t="s">
        <v>483</v>
      </c>
      <c r="B85" s="6" t="s">
        <v>33</v>
      </c>
      <c r="C85" s="7" t="s">
        <v>49</v>
      </c>
      <c r="D85" s="7" t="s">
        <v>9</v>
      </c>
      <c r="E85" s="7" t="s">
        <v>10</v>
      </c>
      <c r="F85" s="8"/>
      <c r="G85" s="192" t="s">
        <v>35</v>
      </c>
      <c r="H85" s="232"/>
      <c r="I85" s="124" t="s">
        <v>484</v>
      </c>
      <c r="J85" s="124" t="s">
        <v>38</v>
      </c>
      <c r="K85" s="213">
        <v>1</v>
      </c>
      <c r="L85" s="213">
        <v>0</v>
      </c>
      <c r="M85" s="213">
        <v>0</v>
      </c>
      <c r="N85" s="9">
        <v>0</v>
      </c>
      <c r="O85" s="9">
        <v>2</v>
      </c>
      <c r="P85" s="213">
        <v>0</v>
      </c>
      <c r="Q85" s="213">
        <v>0</v>
      </c>
      <c r="R85" s="210">
        <v>39493</v>
      </c>
      <c r="S85" s="9">
        <v>2</v>
      </c>
      <c r="T85" s="213">
        <v>5</v>
      </c>
      <c r="U85" s="40"/>
      <c r="V85" s="156">
        <v>1691</v>
      </c>
      <c r="W85" s="157">
        <v>638</v>
      </c>
      <c r="X85" s="45">
        <v>5.1049999999999995</v>
      </c>
      <c r="Y85" s="156">
        <v>1047</v>
      </c>
      <c r="Z85" s="45">
        <v>1.4957142857142858</v>
      </c>
      <c r="AA85" s="157">
        <v>229</v>
      </c>
      <c r="AB85" s="157">
        <v>244</v>
      </c>
      <c r="AC85" s="157">
        <v>35</v>
      </c>
      <c r="AD85" s="45">
        <v>8.1750000000000007</v>
      </c>
      <c r="AE85" s="157">
        <v>0</v>
      </c>
      <c r="AF85" s="45">
        <v>0</v>
      </c>
      <c r="AG85" s="160">
        <v>122.8</v>
      </c>
      <c r="AH85" s="45">
        <v>0</v>
      </c>
      <c r="AI85" s="213">
        <v>14.775714285714287</v>
      </c>
      <c r="AJ85" s="48">
        <v>12.947799116048767</v>
      </c>
      <c r="AK85" s="175">
        <v>17.947799116048767</v>
      </c>
      <c r="AL85" s="176">
        <v>18</v>
      </c>
      <c r="AM85" s="176">
        <v>17.5</v>
      </c>
      <c r="AN85" s="240">
        <v>-0.5</v>
      </c>
      <c r="AO85" s="215"/>
    </row>
    <row r="86" spans="1:41" s="16" customFormat="1" ht="18" customHeight="1" x14ac:dyDescent="0.2">
      <c r="A86" s="5" t="s">
        <v>508</v>
      </c>
      <c r="B86" s="6" t="s">
        <v>8</v>
      </c>
      <c r="C86" s="7" t="s">
        <v>8</v>
      </c>
      <c r="D86" s="7" t="s">
        <v>9</v>
      </c>
      <c r="E86" s="137" t="s">
        <v>29</v>
      </c>
      <c r="F86" s="8"/>
      <c r="G86" s="192" t="s">
        <v>11</v>
      </c>
      <c r="H86" s="232"/>
      <c r="I86" s="124" t="s">
        <v>509</v>
      </c>
      <c r="J86" s="124" t="s">
        <v>510</v>
      </c>
      <c r="K86" s="213">
        <v>1</v>
      </c>
      <c r="L86" s="9">
        <v>1</v>
      </c>
      <c r="M86" s="213">
        <v>0</v>
      </c>
      <c r="N86" s="9">
        <v>0</v>
      </c>
      <c r="O86" s="9">
        <v>0</v>
      </c>
      <c r="P86" s="213">
        <v>0</v>
      </c>
      <c r="Q86" s="213">
        <v>0</v>
      </c>
      <c r="R86" s="210">
        <v>5240</v>
      </c>
      <c r="S86" s="213">
        <v>0.5</v>
      </c>
      <c r="T86" s="213">
        <v>2.5</v>
      </c>
      <c r="U86" s="40"/>
      <c r="V86" s="156">
        <v>224</v>
      </c>
      <c r="W86" s="157">
        <v>0</v>
      </c>
      <c r="X86" s="45">
        <v>1.1200000000000001</v>
      </c>
      <c r="Y86" s="156">
        <v>195</v>
      </c>
      <c r="Z86" s="45">
        <v>0.27857142857142858</v>
      </c>
      <c r="AA86" s="157">
        <v>0</v>
      </c>
      <c r="AB86" s="157">
        <v>0</v>
      </c>
      <c r="AC86" s="157">
        <v>0</v>
      </c>
      <c r="AD86" s="45">
        <v>0</v>
      </c>
      <c r="AE86" s="157">
        <v>0</v>
      </c>
      <c r="AF86" s="45">
        <v>0</v>
      </c>
      <c r="AG86" s="160">
        <v>81.8</v>
      </c>
      <c r="AH86" s="45">
        <v>0.75</v>
      </c>
      <c r="AI86" s="213">
        <v>2.1485714285714286</v>
      </c>
      <c r="AJ86" s="48">
        <v>1.8827699768478532</v>
      </c>
      <c r="AK86" s="175">
        <v>4.382769976847853</v>
      </c>
      <c r="AL86" s="176">
        <v>4.5</v>
      </c>
      <c r="AM86" s="176">
        <v>4</v>
      </c>
      <c r="AN86" s="240">
        <v>-0.5</v>
      </c>
      <c r="AO86" s="215"/>
    </row>
    <row r="87" spans="1:41" s="16" customFormat="1" ht="18" customHeight="1" x14ac:dyDescent="0.2">
      <c r="A87" s="5" t="s">
        <v>400</v>
      </c>
      <c r="B87" s="6" t="s">
        <v>8</v>
      </c>
      <c r="C87" s="7" t="s">
        <v>8</v>
      </c>
      <c r="D87" s="7" t="s">
        <v>9</v>
      </c>
      <c r="E87" s="7" t="s">
        <v>10</v>
      </c>
      <c r="F87" s="8"/>
      <c r="G87" s="192" t="s">
        <v>11</v>
      </c>
      <c r="H87" s="232"/>
      <c r="I87" s="124" t="s">
        <v>401</v>
      </c>
      <c r="J87" s="124" t="s">
        <v>402</v>
      </c>
      <c r="K87" s="213">
        <v>1</v>
      </c>
      <c r="L87" s="213">
        <v>0</v>
      </c>
      <c r="M87" s="213">
        <v>0</v>
      </c>
      <c r="N87" s="9">
        <v>0</v>
      </c>
      <c r="O87" s="9">
        <v>0</v>
      </c>
      <c r="P87" s="213">
        <v>0</v>
      </c>
      <c r="Q87" s="213">
        <v>0</v>
      </c>
      <c r="R87" s="210">
        <v>3427</v>
      </c>
      <c r="S87" s="213">
        <v>0.5</v>
      </c>
      <c r="T87" s="213">
        <v>1.5</v>
      </c>
      <c r="U87" s="40"/>
      <c r="V87" s="156">
        <v>263</v>
      </c>
      <c r="W87" s="157">
        <v>0</v>
      </c>
      <c r="X87" s="45">
        <v>1.3149999999999999</v>
      </c>
      <c r="Y87" s="156">
        <v>227</v>
      </c>
      <c r="Z87" s="45">
        <v>0.32428571428571429</v>
      </c>
      <c r="AA87" s="157">
        <v>0</v>
      </c>
      <c r="AB87" s="157">
        <v>0</v>
      </c>
      <c r="AC87" s="157">
        <v>0</v>
      </c>
      <c r="AD87" s="45">
        <v>0</v>
      </c>
      <c r="AE87" s="157">
        <v>0</v>
      </c>
      <c r="AF87" s="45">
        <v>0</v>
      </c>
      <c r="AG87" s="160">
        <v>87.5</v>
      </c>
      <c r="AH87" s="45">
        <v>0.75</v>
      </c>
      <c r="AI87" s="213">
        <v>2.3892857142857142</v>
      </c>
      <c r="AJ87" s="48">
        <v>2.0937053100252885</v>
      </c>
      <c r="AK87" s="175">
        <v>3.5937053100252885</v>
      </c>
      <c r="AL87" s="176">
        <v>3.5</v>
      </c>
      <c r="AM87" s="176">
        <v>3</v>
      </c>
      <c r="AN87" s="240">
        <v>-0.5</v>
      </c>
      <c r="AO87" s="215"/>
    </row>
    <row r="88" spans="1:41" s="16" customFormat="1" ht="17.25" customHeight="1" x14ac:dyDescent="0.2">
      <c r="A88" s="5" t="s">
        <v>408</v>
      </c>
      <c r="B88" s="6" t="s">
        <v>8</v>
      </c>
      <c r="C88" s="7" t="s">
        <v>8</v>
      </c>
      <c r="D88" s="7" t="s">
        <v>9</v>
      </c>
      <c r="E88" s="7" t="s">
        <v>10</v>
      </c>
      <c r="F88" s="8"/>
      <c r="G88" s="192" t="s">
        <v>11</v>
      </c>
      <c r="H88" s="231" t="s">
        <v>35</v>
      </c>
      <c r="I88" s="124" t="s">
        <v>409</v>
      </c>
      <c r="J88" s="124" t="s">
        <v>112</v>
      </c>
      <c r="K88" s="213">
        <v>1</v>
      </c>
      <c r="L88" s="213">
        <v>0</v>
      </c>
      <c r="M88" s="213">
        <v>0</v>
      </c>
      <c r="N88" s="9">
        <v>0</v>
      </c>
      <c r="O88" s="9">
        <v>0</v>
      </c>
      <c r="P88" s="213">
        <v>0</v>
      </c>
      <c r="Q88" s="213">
        <v>0.5</v>
      </c>
      <c r="R88" s="210">
        <v>6452</v>
      </c>
      <c r="S88" s="213">
        <v>0.5</v>
      </c>
      <c r="T88" s="213">
        <v>2</v>
      </c>
      <c r="U88" s="40"/>
      <c r="V88" s="156">
        <v>515</v>
      </c>
      <c r="W88" s="157">
        <v>0</v>
      </c>
      <c r="X88" s="45">
        <v>2.5750000000000002</v>
      </c>
      <c r="Y88" s="156">
        <v>277</v>
      </c>
      <c r="Z88" s="45">
        <v>0.39571428571428574</v>
      </c>
      <c r="AA88" s="157">
        <v>0</v>
      </c>
      <c r="AB88" s="157">
        <v>0</v>
      </c>
      <c r="AC88" s="157">
        <v>0</v>
      </c>
      <c r="AD88" s="45">
        <v>0</v>
      </c>
      <c r="AE88" s="157">
        <v>0</v>
      </c>
      <c r="AF88" s="45">
        <v>0</v>
      </c>
      <c r="AG88" s="160">
        <v>97.1</v>
      </c>
      <c r="AH88" s="45">
        <v>0.5</v>
      </c>
      <c r="AI88" s="213">
        <v>3.4707142857142861</v>
      </c>
      <c r="AJ88" s="48">
        <v>3.0413495071488423</v>
      </c>
      <c r="AK88" s="175">
        <v>5.0413495071488423</v>
      </c>
      <c r="AL88" s="176">
        <v>5</v>
      </c>
      <c r="AM88" s="176">
        <v>4.5</v>
      </c>
      <c r="AN88" s="240">
        <v>-0.5</v>
      </c>
      <c r="AO88" s="215"/>
    </row>
    <row r="89" spans="1:41" s="16" customFormat="1" ht="18" customHeight="1" x14ac:dyDescent="0.2">
      <c r="A89" s="5" t="s">
        <v>551</v>
      </c>
      <c r="B89" s="6" t="s">
        <v>8</v>
      </c>
      <c r="C89" s="7" t="s">
        <v>8</v>
      </c>
      <c r="D89" s="7" t="s">
        <v>9</v>
      </c>
      <c r="E89" s="7" t="s">
        <v>10</v>
      </c>
      <c r="F89" s="8"/>
      <c r="G89" s="192" t="s">
        <v>11</v>
      </c>
      <c r="H89" s="232"/>
      <c r="I89" s="124" t="s">
        <v>552</v>
      </c>
      <c r="J89" s="124" t="s">
        <v>553</v>
      </c>
      <c r="K89" s="213">
        <v>1</v>
      </c>
      <c r="L89" s="213">
        <v>0</v>
      </c>
      <c r="M89" s="213">
        <v>0</v>
      </c>
      <c r="N89" s="9">
        <v>0</v>
      </c>
      <c r="O89" s="9">
        <v>0</v>
      </c>
      <c r="P89" s="213">
        <v>0</v>
      </c>
      <c r="Q89" s="213">
        <v>0</v>
      </c>
      <c r="R89" s="210">
        <v>6325</v>
      </c>
      <c r="S89" s="213">
        <v>0.5</v>
      </c>
      <c r="T89" s="213">
        <v>1.5</v>
      </c>
      <c r="U89" s="40"/>
      <c r="V89" s="156">
        <v>496</v>
      </c>
      <c r="W89" s="157">
        <v>0</v>
      </c>
      <c r="X89" s="45">
        <v>2.48</v>
      </c>
      <c r="Y89" s="156">
        <v>387</v>
      </c>
      <c r="Z89" s="45">
        <v>0.55285714285714282</v>
      </c>
      <c r="AA89" s="157">
        <v>0</v>
      </c>
      <c r="AB89" s="157">
        <v>0</v>
      </c>
      <c r="AC89" s="157">
        <v>0</v>
      </c>
      <c r="AD89" s="45">
        <v>0</v>
      </c>
      <c r="AE89" s="157">
        <v>0</v>
      </c>
      <c r="AF89" s="45">
        <v>0</v>
      </c>
      <c r="AG89" s="160">
        <v>96.4</v>
      </c>
      <c r="AH89" s="45">
        <v>0.5</v>
      </c>
      <c r="AI89" s="213">
        <v>3.5328571428571429</v>
      </c>
      <c r="AJ89" s="48">
        <v>3.0958046228355984</v>
      </c>
      <c r="AK89" s="175">
        <v>4.5958046228355984</v>
      </c>
      <c r="AL89" s="176">
        <v>4.5</v>
      </c>
      <c r="AM89" s="176">
        <v>4</v>
      </c>
      <c r="AN89" s="240">
        <v>-0.5</v>
      </c>
      <c r="AO89" s="215"/>
    </row>
    <row r="90" spans="1:41" s="16" customFormat="1" ht="18" customHeight="1" x14ac:dyDescent="0.2">
      <c r="A90" s="5" t="s">
        <v>328</v>
      </c>
      <c r="B90" s="6" t="s">
        <v>8</v>
      </c>
      <c r="C90" s="7" t="s">
        <v>8</v>
      </c>
      <c r="D90" s="7" t="s">
        <v>9</v>
      </c>
      <c r="E90" s="7" t="s">
        <v>10</v>
      </c>
      <c r="F90" s="8"/>
      <c r="G90" s="192" t="s">
        <v>11</v>
      </c>
      <c r="H90" s="232"/>
      <c r="I90" s="124" t="s">
        <v>324</v>
      </c>
      <c r="J90" s="124" t="s">
        <v>329</v>
      </c>
      <c r="K90" s="213">
        <v>1</v>
      </c>
      <c r="L90" s="213">
        <v>0</v>
      </c>
      <c r="M90" s="213">
        <v>0</v>
      </c>
      <c r="N90" s="9">
        <v>0</v>
      </c>
      <c r="O90" s="9">
        <v>0</v>
      </c>
      <c r="P90" s="213">
        <v>0</v>
      </c>
      <c r="Q90" s="213">
        <v>0</v>
      </c>
      <c r="R90" s="210">
        <v>6239</v>
      </c>
      <c r="S90" s="213">
        <v>0.5</v>
      </c>
      <c r="T90" s="213">
        <v>1.5</v>
      </c>
      <c r="U90" s="40"/>
      <c r="V90" s="156">
        <v>579</v>
      </c>
      <c r="W90" s="157">
        <v>0</v>
      </c>
      <c r="X90" s="45">
        <v>2.895</v>
      </c>
      <c r="Y90" s="157">
        <v>389</v>
      </c>
      <c r="Z90" s="45">
        <v>0.55571428571428572</v>
      </c>
      <c r="AA90" s="157">
        <v>0</v>
      </c>
      <c r="AB90" s="157">
        <v>0</v>
      </c>
      <c r="AC90" s="157">
        <v>0</v>
      </c>
      <c r="AD90" s="45">
        <v>0</v>
      </c>
      <c r="AE90" s="157">
        <v>0</v>
      </c>
      <c r="AF90" s="45">
        <v>0</v>
      </c>
      <c r="AG90" s="160">
        <v>99.5</v>
      </c>
      <c r="AH90" s="45">
        <v>0.5</v>
      </c>
      <c r="AI90" s="213">
        <v>3.9507142857142856</v>
      </c>
      <c r="AJ90" s="48">
        <v>3.4619683317637882</v>
      </c>
      <c r="AK90" s="175">
        <v>4.9619683317637886</v>
      </c>
      <c r="AL90" s="176">
        <v>5</v>
      </c>
      <c r="AM90" s="176">
        <v>4.5</v>
      </c>
      <c r="AN90" s="240">
        <v>-0.5</v>
      </c>
      <c r="AO90" s="215"/>
    </row>
    <row r="91" spans="1:41" s="16" customFormat="1" ht="18" customHeight="1" x14ac:dyDescent="0.2">
      <c r="A91" s="5" t="s">
        <v>376</v>
      </c>
      <c r="B91" s="6" t="s">
        <v>8</v>
      </c>
      <c r="C91" s="7" t="s">
        <v>8</v>
      </c>
      <c r="D91" s="7" t="s">
        <v>9</v>
      </c>
      <c r="E91" s="7" t="s">
        <v>10</v>
      </c>
      <c r="F91" s="8"/>
      <c r="G91" s="192" t="s">
        <v>11</v>
      </c>
      <c r="H91" s="232"/>
      <c r="I91" s="124" t="s">
        <v>377</v>
      </c>
      <c r="J91" s="124" t="s">
        <v>347</v>
      </c>
      <c r="K91" s="213">
        <v>1</v>
      </c>
      <c r="L91" s="213">
        <v>0</v>
      </c>
      <c r="M91" s="213">
        <v>0</v>
      </c>
      <c r="N91" s="9">
        <v>0</v>
      </c>
      <c r="O91" s="9">
        <v>0</v>
      </c>
      <c r="P91" s="213">
        <v>0</v>
      </c>
      <c r="Q91" s="213">
        <v>0</v>
      </c>
      <c r="R91" s="210">
        <v>8780</v>
      </c>
      <c r="S91" s="213">
        <v>0.5</v>
      </c>
      <c r="T91" s="213">
        <v>1.5</v>
      </c>
      <c r="U91" s="40"/>
      <c r="V91" s="156">
        <v>594</v>
      </c>
      <c r="W91" s="157">
        <v>0</v>
      </c>
      <c r="X91" s="45">
        <v>2.97</v>
      </c>
      <c r="Y91" s="156">
        <v>355</v>
      </c>
      <c r="Z91" s="45">
        <v>0.50714285714285712</v>
      </c>
      <c r="AA91" s="157">
        <v>0</v>
      </c>
      <c r="AB91" s="157">
        <v>0</v>
      </c>
      <c r="AC91" s="157">
        <v>0</v>
      </c>
      <c r="AD91" s="45">
        <v>0</v>
      </c>
      <c r="AE91" s="157">
        <v>0</v>
      </c>
      <c r="AF91" s="45">
        <v>0</v>
      </c>
      <c r="AG91" s="160">
        <v>102.8</v>
      </c>
      <c r="AH91" s="45">
        <v>0.5</v>
      </c>
      <c r="AI91" s="213">
        <v>3.9771428571428573</v>
      </c>
      <c r="AJ91" s="48">
        <v>3.4851274039524087</v>
      </c>
      <c r="AK91" s="175">
        <v>4.9851274039524087</v>
      </c>
      <c r="AL91" s="176">
        <v>5</v>
      </c>
      <c r="AM91" s="176">
        <v>4.5</v>
      </c>
      <c r="AN91" s="240">
        <v>-0.5</v>
      </c>
      <c r="AO91" s="215"/>
    </row>
    <row r="92" spans="1:41" s="16" customFormat="1" ht="18" customHeight="1" x14ac:dyDescent="0.2">
      <c r="A92" s="5" t="s">
        <v>380</v>
      </c>
      <c r="B92" s="6" t="s">
        <v>8</v>
      </c>
      <c r="C92" s="7" t="s">
        <v>8</v>
      </c>
      <c r="D92" s="7" t="s">
        <v>9</v>
      </c>
      <c r="E92" s="137" t="s">
        <v>29</v>
      </c>
      <c r="F92" s="8"/>
      <c r="G92" s="192" t="s">
        <v>11</v>
      </c>
      <c r="H92" s="231" t="s">
        <v>35</v>
      </c>
      <c r="I92" s="124" t="s">
        <v>381</v>
      </c>
      <c r="J92" s="124" t="s">
        <v>347</v>
      </c>
      <c r="K92" s="213">
        <v>1</v>
      </c>
      <c r="L92" s="9">
        <v>1</v>
      </c>
      <c r="M92" s="213">
        <v>0</v>
      </c>
      <c r="N92" s="9">
        <v>0</v>
      </c>
      <c r="O92" s="9">
        <v>0</v>
      </c>
      <c r="P92" s="213">
        <v>0</v>
      </c>
      <c r="Q92" s="213">
        <v>0.5</v>
      </c>
      <c r="R92" s="210">
        <v>9725</v>
      </c>
      <c r="S92" s="213">
        <v>0.5</v>
      </c>
      <c r="T92" s="213">
        <v>3</v>
      </c>
      <c r="U92" s="40"/>
      <c r="V92" s="156">
        <v>818</v>
      </c>
      <c r="W92" s="157">
        <v>0</v>
      </c>
      <c r="X92" s="45">
        <v>4.09</v>
      </c>
      <c r="Y92" s="156">
        <v>445</v>
      </c>
      <c r="Z92" s="45">
        <v>0.63571428571428568</v>
      </c>
      <c r="AA92" s="157">
        <v>0</v>
      </c>
      <c r="AB92" s="157">
        <v>0</v>
      </c>
      <c r="AC92" s="157">
        <v>0</v>
      </c>
      <c r="AD92" s="45">
        <v>0</v>
      </c>
      <c r="AE92" s="157">
        <v>67</v>
      </c>
      <c r="AF92" s="45">
        <v>0.75</v>
      </c>
      <c r="AG92" s="160">
        <v>87</v>
      </c>
      <c r="AH92" s="45">
        <v>0.75</v>
      </c>
      <c r="AI92" s="213">
        <v>6.225714285714286</v>
      </c>
      <c r="AJ92" s="48">
        <v>5.4555263025950422</v>
      </c>
      <c r="AK92" s="175">
        <v>8.4555263025950431</v>
      </c>
      <c r="AL92" s="176">
        <v>8.5</v>
      </c>
      <c r="AM92" s="176">
        <v>8</v>
      </c>
      <c r="AN92" s="240">
        <v>-0.5</v>
      </c>
      <c r="AO92" s="215"/>
    </row>
    <row r="93" spans="1:41" s="16" customFormat="1" ht="18" customHeight="1" x14ac:dyDescent="0.2">
      <c r="A93" s="5" t="s">
        <v>66</v>
      </c>
      <c r="B93" s="6" t="s">
        <v>8</v>
      </c>
      <c r="C93" s="7" t="s">
        <v>8</v>
      </c>
      <c r="D93" s="7" t="s">
        <v>9</v>
      </c>
      <c r="E93" s="7" t="s">
        <v>10</v>
      </c>
      <c r="F93" s="8"/>
      <c r="G93" s="192" t="s">
        <v>11</v>
      </c>
      <c r="H93" s="232"/>
      <c r="I93" s="124" t="s">
        <v>67</v>
      </c>
      <c r="J93" s="124" t="s">
        <v>68</v>
      </c>
      <c r="K93" s="213">
        <v>1</v>
      </c>
      <c r="L93" s="213">
        <v>0</v>
      </c>
      <c r="M93" s="213">
        <v>0</v>
      </c>
      <c r="N93" s="9">
        <v>0</v>
      </c>
      <c r="O93" s="9">
        <v>0</v>
      </c>
      <c r="P93" s="213">
        <v>0</v>
      </c>
      <c r="Q93" s="213">
        <v>0</v>
      </c>
      <c r="R93" s="210">
        <v>4674</v>
      </c>
      <c r="S93" s="213">
        <v>0.5</v>
      </c>
      <c r="T93" s="213">
        <v>1.5</v>
      </c>
      <c r="U93" s="40"/>
      <c r="V93" s="156">
        <v>357</v>
      </c>
      <c r="W93" s="157">
        <v>0</v>
      </c>
      <c r="X93" s="45">
        <v>1.7849999999999999</v>
      </c>
      <c r="Y93" s="156">
        <v>289</v>
      </c>
      <c r="Z93" s="45">
        <v>0.41285714285714287</v>
      </c>
      <c r="AA93" s="157">
        <v>0</v>
      </c>
      <c r="AB93" s="157">
        <v>0</v>
      </c>
      <c r="AC93" s="157">
        <v>0</v>
      </c>
      <c r="AD93" s="45">
        <v>0</v>
      </c>
      <c r="AE93" s="157">
        <v>0</v>
      </c>
      <c r="AF93" s="45">
        <v>0</v>
      </c>
      <c r="AG93" s="160">
        <v>86.5</v>
      </c>
      <c r="AH93" s="45">
        <v>0.75</v>
      </c>
      <c r="AI93" s="213">
        <v>2.947857142857143</v>
      </c>
      <c r="AJ93" s="48">
        <v>2.5831754303361336</v>
      </c>
      <c r="AK93" s="175">
        <v>4.0831754303361336</v>
      </c>
      <c r="AL93" s="176">
        <v>4</v>
      </c>
      <c r="AM93" s="176">
        <v>3.5</v>
      </c>
      <c r="AN93" s="240">
        <v>-0.5</v>
      </c>
      <c r="AO93" s="215"/>
    </row>
    <row r="94" spans="1:41" s="16" customFormat="1" ht="18" customHeight="1" x14ac:dyDescent="0.2">
      <c r="A94" s="5" t="s">
        <v>584</v>
      </c>
      <c r="B94" s="6" t="s">
        <v>8</v>
      </c>
      <c r="C94" s="7" t="s">
        <v>8</v>
      </c>
      <c r="D94" s="7" t="s">
        <v>9</v>
      </c>
      <c r="E94" s="7" t="s">
        <v>10</v>
      </c>
      <c r="F94" s="8"/>
      <c r="G94" s="192" t="s">
        <v>11</v>
      </c>
      <c r="H94" s="232"/>
      <c r="I94" s="124" t="s">
        <v>585</v>
      </c>
      <c r="J94" s="124" t="s">
        <v>295</v>
      </c>
      <c r="K94" s="213">
        <v>1</v>
      </c>
      <c r="L94" s="213">
        <v>0</v>
      </c>
      <c r="M94" s="213">
        <v>0</v>
      </c>
      <c r="N94" s="9">
        <v>0</v>
      </c>
      <c r="O94" s="9">
        <v>0</v>
      </c>
      <c r="P94" s="213">
        <v>0</v>
      </c>
      <c r="Q94" s="213">
        <v>0</v>
      </c>
      <c r="R94" s="210">
        <v>6367</v>
      </c>
      <c r="S94" s="213">
        <v>0.5</v>
      </c>
      <c r="T94" s="213">
        <v>1.5</v>
      </c>
      <c r="U94" s="40"/>
      <c r="V94" s="157">
        <v>359</v>
      </c>
      <c r="W94" s="157">
        <v>0</v>
      </c>
      <c r="X94" s="45">
        <v>1.7949999999999999</v>
      </c>
      <c r="Y94" s="157">
        <v>325</v>
      </c>
      <c r="Z94" s="45">
        <v>0.4642857142857143</v>
      </c>
      <c r="AA94" s="157">
        <v>0</v>
      </c>
      <c r="AB94" s="157">
        <v>0</v>
      </c>
      <c r="AC94" s="157">
        <v>0</v>
      </c>
      <c r="AD94" s="45">
        <v>0</v>
      </c>
      <c r="AE94" s="157">
        <v>0</v>
      </c>
      <c r="AF94" s="45">
        <v>0</v>
      </c>
      <c r="AG94" s="160">
        <v>108.6</v>
      </c>
      <c r="AH94" s="45">
        <v>0.5</v>
      </c>
      <c r="AI94" s="213">
        <v>2.7592857142857143</v>
      </c>
      <c r="AJ94" s="48">
        <v>2.4179323206659764</v>
      </c>
      <c r="AK94" s="175">
        <v>3.9179323206659764</v>
      </c>
      <c r="AL94" s="176">
        <v>4</v>
      </c>
      <c r="AM94" s="176">
        <v>3.5</v>
      </c>
      <c r="AN94" s="240">
        <v>-0.5</v>
      </c>
      <c r="AO94" s="215"/>
    </row>
    <row r="95" spans="1:41" s="16" customFormat="1" ht="18" customHeight="1" x14ac:dyDescent="0.2">
      <c r="A95" s="5" t="s">
        <v>455</v>
      </c>
      <c r="B95" s="6" t="s">
        <v>8</v>
      </c>
      <c r="C95" s="7" t="s">
        <v>8</v>
      </c>
      <c r="D95" s="7" t="s">
        <v>9</v>
      </c>
      <c r="E95" s="7" t="s">
        <v>10</v>
      </c>
      <c r="F95" s="8"/>
      <c r="G95" s="192" t="s">
        <v>11</v>
      </c>
      <c r="H95" s="232"/>
      <c r="I95" s="124" t="s">
        <v>456</v>
      </c>
      <c r="J95" s="124" t="s">
        <v>457</v>
      </c>
      <c r="K95" s="213">
        <v>1</v>
      </c>
      <c r="L95" s="213">
        <v>0</v>
      </c>
      <c r="M95" s="213">
        <v>0</v>
      </c>
      <c r="N95" s="9">
        <v>0</v>
      </c>
      <c r="O95" s="9">
        <v>0</v>
      </c>
      <c r="P95" s="213">
        <v>0</v>
      </c>
      <c r="Q95" s="213">
        <v>0</v>
      </c>
      <c r="R95" s="210">
        <v>6591</v>
      </c>
      <c r="S95" s="213">
        <v>0.5</v>
      </c>
      <c r="T95" s="213">
        <v>1.5</v>
      </c>
      <c r="U95" s="40"/>
      <c r="V95" s="156">
        <v>369</v>
      </c>
      <c r="W95" s="157">
        <v>0</v>
      </c>
      <c r="X95" s="45">
        <v>1.845</v>
      </c>
      <c r="Y95" s="157">
        <v>331</v>
      </c>
      <c r="Z95" s="45">
        <v>0.47285714285714286</v>
      </c>
      <c r="AA95" s="157">
        <v>0</v>
      </c>
      <c r="AB95" s="157">
        <v>0</v>
      </c>
      <c r="AC95" s="157">
        <v>0</v>
      </c>
      <c r="AD95" s="45">
        <v>0</v>
      </c>
      <c r="AE95" s="157">
        <v>0</v>
      </c>
      <c r="AF95" s="45">
        <v>0</v>
      </c>
      <c r="AG95" s="160">
        <v>92.2</v>
      </c>
      <c r="AH95" s="45">
        <v>0.5</v>
      </c>
      <c r="AI95" s="213">
        <v>2.8178571428571431</v>
      </c>
      <c r="AJ95" s="48">
        <v>2.4692578320029188</v>
      </c>
      <c r="AK95" s="175">
        <v>3.9692578320029188</v>
      </c>
      <c r="AL95" s="176">
        <v>4</v>
      </c>
      <c r="AM95" s="176">
        <v>3.5</v>
      </c>
      <c r="AN95" s="240">
        <v>-0.5</v>
      </c>
      <c r="AO95" s="215"/>
    </row>
    <row r="96" spans="1:41" s="16" customFormat="1" ht="18" customHeight="1" x14ac:dyDescent="0.2">
      <c r="A96" s="5" t="s">
        <v>102</v>
      </c>
      <c r="B96" s="6" t="s">
        <v>8</v>
      </c>
      <c r="C96" s="7" t="s">
        <v>8</v>
      </c>
      <c r="D96" s="7" t="s">
        <v>9</v>
      </c>
      <c r="E96" s="7" t="s">
        <v>10</v>
      </c>
      <c r="F96" s="8"/>
      <c r="G96" s="192" t="s">
        <v>11</v>
      </c>
      <c r="H96" s="232"/>
      <c r="I96" s="124" t="s">
        <v>103</v>
      </c>
      <c r="J96" s="124" t="s">
        <v>104</v>
      </c>
      <c r="K96" s="213">
        <v>1</v>
      </c>
      <c r="L96" s="213">
        <v>0</v>
      </c>
      <c r="M96" s="213">
        <v>0</v>
      </c>
      <c r="N96" s="9">
        <v>0</v>
      </c>
      <c r="O96" s="9">
        <v>0</v>
      </c>
      <c r="P96" s="213">
        <v>0</v>
      </c>
      <c r="Q96" s="213">
        <v>0</v>
      </c>
      <c r="R96" s="210">
        <v>4950</v>
      </c>
      <c r="S96" s="213">
        <v>0.5</v>
      </c>
      <c r="T96" s="213">
        <v>1.5</v>
      </c>
      <c r="U96" s="40"/>
      <c r="V96" s="156">
        <v>381</v>
      </c>
      <c r="W96" s="157">
        <v>0</v>
      </c>
      <c r="X96" s="45">
        <v>1.905</v>
      </c>
      <c r="Y96" s="157">
        <v>307</v>
      </c>
      <c r="Z96" s="45">
        <v>0.43857142857142856</v>
      </c>
      <c r="AA96" s="157">
        <v>0</v>
      </c>
      <c r="AB96" s="157">
        <v>0</v>
      </c>
      <c r="AC96" s="157">
        <v>0</v>
      </c>
      <c r="AD96" s="45">
        <v>0</v>
      </c>
      <c r="AE96" s="157">
        <v>0</v>
      </c>
      <c r="AF96" s="45">
        <v>0</v>
      </c>
      <c r="AG96" s="160">
        <v>92.6</v>
      </c>
      <c r="AH96" s="45">
        <v>0.5</v>
      </c>
      <c r="AI96" s="213">
        <v>2.8435714285714284</v>
      </c>
      <c r="AJ96" s="48">
        <v>2.4917909833215766</v>
      </c>
      <c r="AK96" s="175">
        <v>3.9917909833215766</v>
      </c>
      <c r="AL96" s="176">
        <v>4</v>
      </c>
      <c r="AM96" s="176">
        <v>3.5</v>
      </c>
      <c r="AN96" s="240">
        <v>-0.5</v>
      </c>
      <c r="AO96" s="215"/>
    </row>
    <row r="97" spans="1:41" s="16" customFormat="1" ht="18" customHeight="1" x14ac:dyDescent="0.2">
      <c r="A97" s="5" t="s">
        <v>272</v>
      </c>
      <c r="B97" s="6" t="s">
        <v>8</v>
      </c>
      <c r="C97" s="7" t="s">
        <v>8</v>
      </c>
      <c r="D97" s="7" t="s">
        <v>9</v>
      </c>
      <c r="E97" s="7" t="s">
        <v>10</v>
      </c>
      <c r="F97" s="8"/>
      <c r="G97" s="192" t="s">
        <v>11</v>
      </c>
      <c r="H97" s="232"/>
      <c r="I97" s="124" t="s">
        <v>273</v>
      </c>
      <c r="J97" s="124" t="s">
        <v>274</v>
      </c>
      <c r="K97" s="213">
        <v>1</v>
      </c>
      <c r="L97" s="213">
        <v>0</v>
      </c>
      <c r="M97" s="213">
        <v>0</v>
      </c>
      <c r="N97" s="9">
        <v>0</v>
      </c>
      <c r="O97" s="9">
        <v>0</v>
      </c>
      <c r="P97" s="213">
        <v>0</v>
      </c>
      <c r="Q97" s="213">
        <v>0</v>
      </c>
      <c r="R97" s="210">
        <v>3074</v>
      </c>
      <c r="S97" s="213">
        <v>0.5</v>
      </c>
      <c r="T97" s="213">
        <v>1.5</v>
      </c>
      <c r="U97" s="40"/>
      <c r="V97" s="156">
        <v>468</v>
      </c>
      <c r="W97" s="157">
        <v>0</v>
      </c>
      <c r="X97" s="45">
        <v>2.34</v>
      </c>
      <c r="Y97" s="156">
        <v>396</v>
      </c>
      <c r="Z97" s="45">
        <v>0.56571428571428573</v>
      </c>
      <c r="AA97" s="157">
        <v>0</v>
      </c>
      <c r="AB97" s="157">
        <v>0</v>
      </c>
      <c r="AC97" s="157">
        <v>0</v>
      </c>
      <c r="AD97" s="45">
        <v>0</v>
      </c>
      <c r="AE97" s="157">
        <v>51</v>
      </c>
      <c r="AF97" s="45">
        <v>0.5</v>
      </c>
      <c r="AG97" s="160">
        <v>91</v>
      </c>
      <c r="AH97" s="45">
        <v>0.5</v>
      </c>
      <c r="AI97" s="213">
        <v>3.9057142857142857</v>
      </c>
      <c r="AJ97" s="48">
        <v>3.4225353169561368</v>
      </c>
      <c r="AK97" s="175">
        <v>4.9225353169561368</v>
      </c>
      <c r="AL97" s="176">
        <v>5</v>
      </c>
      <c r="AM97" s="176">
        <v>4.5</v>
      </c>
      <c r="AN97" s="240">
        <v>-0.5</v>
      </c>
      <c r="AO97" s="215"/>
    </row>
    <row r="98" spans="1:41" s="16" customFormat="1" ht="18" customHeight="1" x14ac:dyDescent="0.2">
      <c r="A98" s="5" t="s">
        <v>323</v>
      </c>
      <c r="B98" s="6" t="s">
        <v>8</v>
      </c>
      <c r="C98" s="7" t="s">
        <v>8</v>
      </c>
      <c r="D98" s="7" t="s">
        <v>9</v>
      </c>
      <c r="E98" s="7" t="s">
        <v>10</v>
      </c>
      <c r="F98" s="8"/>
      <c r="G98" s="192" t="s">
        <v>11</v>
      </c>
      <c r="H98" s="232"/>
      <c r="I98" s="124" t="s">
        <v>324</v>
      </c>
      <c r="J98" s="124" t="s">
        <v>325</v>
      </c>
      <c r="K98" s="213">
        <v>1</v>
      </c>
      <c r="L98" s="213">
        <v>0</v>
      </c>
      <c r="M98" s="213">
        <v>0</v>
      </c>
      <c r="N98" s="9">
        <v>0</v>
      </c>
      <c r="O98" s="9">
        <v>0</v>
      </c>
      <c r="P98" s="213">
        <v>0</v>
      </c>
      <c r="Q98" s="213">
        <v>0</v>
      </c>
      <c r="R98" s="210">
        <v>5562</v>
      </c>
      <c r="S98" s="213">
        <v>0.5</v>
      </c>
      <c r="T98" s="213">
        <v>1.5</v>
      </c>
      <c r="U98" s="40"/>
      <c r="V98" s="156">
        <v>451</v>
      </c>
      <c r="W98" s="157">
        <v>0</v>
      </c>
      <c r="X98" s="45">
        <v>2.2549999999999999</v>
      </c>
      <c r="Y98" s="157">
        <v>410</v>
      </c>
      <c r="Z98" s="45">
        <v>0.58571428571428574</v>
      </c>
      <c r="AA98" s="157">
        <v>0</v>
      </c>
      <c r="AB98" s="157">
        <v>0</v>
      </c>
      <c r="AC98" s="157">
        <v>0</v>
      </c>
      <c r="AD98" s="45">
        <v>0</v>
      </c>
      <c r="AE98" s="157">
        <v>0</v>
      </c>
      <c r="AF98" s="45">
        <v>0</v>
      </c>
      <c r="AG98" s="160">
        <v>96</v>
      </c>
      <c r="AH98" s="45">
        <v>0.5</v>
      </c>
      <c r="AI98" s="213">
        <v>3.3407142857142857</v>
      </c>
      <c r="AJ98" s="48">
        <v>2.927431908815628</v>
      </c>
      <c r="AK98" s="175">
        <v>4.4274319088156275</v>
      </c>
      <c r="AL98" s="176">
        <v>4.5</v>
      </c>
      <c r="AM98" s="176">
        <v>4</v>
      </c>
      <c r="AN98" s="240">
        <v>-0.5</v>
      </c>
      <c r="AO98" s="215"/>
    </row>
    <row r="99" spans="1:41" s="16" customFormat="1" ht="18" customHeight="1" x14ac:dyDescent="0.2">
      <c r="A99" s="5" t="s">
        <v>370</v>
      </c>
      <c r="B99" s="6" t="s">
        <v>8</v>
      </c>
      <c r="C99" s="7" t="s">
        <v>8</v>
      </c>
      <c r="D99" s="7" t="s">
        <v>9</v>
      </c>
      <c r="E99" s="7" t="s">
        <v>10</v>
      </c>
      <c r="F99" s="8"/>
      <c r="G99" s="192" t="s">
        <v>11</v>
      </c>
      <c r="H99" s="232"/>
      <c r="I99" s="124" t="s">
        <v>369</v>
      </c>
      <c r="J99" s="124" t="s">
        <v>371</v>
      </c>
      <c r="K99" s="213">
        <v>1</v>
      </c>
      <c r="L99" s="213">
        <v>0</v>
      </c>
      <c r="M99" s="213">
        <v>0</v>
      </c>
      <c r="N99" s="9">
        <v>0</v>
      </c>
      <c r="O99" s="9">
        <v>0</v>
      </c>
      <c r="P99" s="213">
        <v>0</v>
      </c>
      <c r="Q99" s="213">
        <v>0</v>
      </c>
      <c r="R99" s="210">
        <v>5406</v>
      </c>
      <c r="S99" s="213">
        <v>0.5</v>
      </c>
      <c r="T99" s="213">
        <v>1.5</v>
      </c>
      <c r="U99" s="40"/>
      <c r="V99" s="156">
        <v>417</v>
      </c>
      <c r="W99" s="157">
        <v>0</v>
      </c>
      <c r="X99" s="45">
        <v>2.085</v>
      </c>
      <c r="Y99" s="156">
        <v>365</v>
      </c>
      <c r="Z99" s="45">
        <v>0.52142857142857146</v>
      </c>
      <c r="AA99" s="157">
        <v>0</v>
      </c>
      <c r="AB99" s="157">
        <v>0</v>
      </c>
      <c r="AC99" s="157">
        <v>0</v>
      </c>
      <c r="AD99" s="45">
        <v>0</v>
      </c>
      <c r="AE99" s="157">
        <v>62</v>
      </c>
      <c r="AF99" s="45">
        <v>0.5</v>
      </c>
      <c r="AG99" s="160">
        <v>84.6</v>
      </c>
      <c r="AH99" s="45">
        <v>0.75</v>
      </c>
      <c r="AI99" s="213">
        <v>3.8564285714285713</v>
      </c>
      <c r="AJ99" s="48">
        <v>3.3793467769287093</v>
      </c>
      <c r="AK99" s="175">
        <v>4.8793467769287098</v>
      </c>
      <c r="AL99" s="176">
        <v>5</v>
      </c>
      <c r="AM99" s="176">
        <v>4.5</v>
      </c>
      <c r="AN99" s="240">
        <v>-0.5</v>
      </c>
      <c r="AO99" s="215"/>
    </row>
    <row r="100" spans="1:41" s="16" customFormat="1" ht="18" customHeight="1" x14ac:dyDescent="0.2">
      <c r="A100" s="5" t="s">
        <v>57</v>
      </c>
      <c r="B100" s="6" t="s">
        <v>8</v>
      </c>
      <c r="C100" s="7" t="s">
        <v>8</v>
      </c>
      <c r="D100" s="7" t="s">
        <v>9</v>
      </c>
      <c r="E100" s="7" t="s">
        <v>10</v>
      </c>
      <c r="F100" s="8"/>
      <c r="G100" s="192" t="s">
        <v>11</v>
      </c>
      <c r="H100" s="232"/>
      <c r="I100" s="124" t="s">
        <v>58</v>
      </c>
      <c r="J100" s="124" t="s">
        <v>59</v>
      </c>
      <c r="K100" s="213">
        <v>1</v>
      </c>
      <c r="L100" s="213">
        <v>0</v>
      </c>
      <c r="M100" s="213">
        <v>0</v>
      </c>
      <c r="N100" s="9">
        <v>0</v>
      </c>
      <c r="O100" s="9">
        <v>0</v>
      </c>
      <c r="P100" s="213">
        <v>0</v>
      </c>
      <c r="Q100" s="213">
        <v>0</v>
      </c>
      <c r="R100" s="210">
        <v>5090</v>
      </c>
      <c r="S100" s="213">
        <v>0.5</v>
      </c>
      <c r="T100" s="213">
        <v>1.5</v>
      </c>
      <c r="U100" s="40"/>
      <c r="V100" s="156">
        <v>394</v>
      </c>
      <c r="W100" s="157">
        <v>0</v>
      </c>
      <c r="X100" s="45">
        <v>1.97</v>
      </c>
      <c r="Y100" s="157">
        <v>286</v>
      </c>
      <c r="Z100" s="45">
        <v>0.40857142857142859</v>
      </c>
      <c r="AA100" s="157">
        <v>0</v>
      </c>
      <c r="AB100" s="157">
        <v>0</v>
      </c>
      <c r="AC100" s="157">
        <v>0</v>
      </c>
      <c r="AD100" s="45">
        <v>0</v>
      </c>
      <c r="AE100" s="157">
        <v>0</v>
      </c>
      <c r="AF100" s="45">
        <v>0</v>
      </c>
      <c r="AG100" s="160">
        <v>100.2</v>
      </c>
      <c r="AH100" s="45">
        <v>0.5</v>
      </c>
      <c r="AI100" s="213">
        <v>2.8785714285714286</v>
      </c>
      <c r="AJ100" s="48">
        <v>2.5224611059497501</v>
      </c>
      <c r="AK100" s="175">
        <v>4.0224611059497501</v>
      </c>
      <c r="AL100" s="176">
        <v>4</v>
      </c>
      <c r="AM100" s="176">
        <v>3.5</v>
      </c>
      <c r="AN100" s="240">
        <v>-0.5</v>
      </c>
      <c r="AO100" s="215"/>
    </row>
    <row r="101" spans="1:41" s="16" customFormat="1" ht="18" customHeight="1" x14ac:dyDescent="0.2">
      <c r="A101" s="5" t="s">
        <v>280</v>
      </c>
      <c r="B101" s="6" t="s">
        <v>8</v>
      </c>
      <c r="C101" s="7" t="s">
        <v>8</v>
      </c>
      <c r="D101" s="7" t="s">
        <v>9</v>
      </c>
      <c r="E101" s="137" t="s">
        <v>29</v>
      </c>
      <c r="F101" s="8"/>
      <c r="G101" s="192" t="s">
        <v>11</v>
      </c>
      <c r="H101" s="232"/>
      <c r="I101" s="124" t="s">
        <v>281</v>
      </c>
      <c r="J101" s="124" t="s">
        <v>254</v>
      </c>
      <c r="K101" s="213">
        <v>1</v>
      </c>
      <c r="L101" s="9">
        <v>1</v>
      </c>
      <c r="M101" s="213">
        <v>0</v>
      </c>
      <c r="N101" s="9">
        <v>0</v>
      </c>
      <c r="O101" s="9">
        <v>0</v>
      </c>
      <c r="P101" s="213">
        <v>0</v>
      </c>
      <c r="Q101" s="213">
        <v>0</v>
      </c>
      <c r="R101" s="210">
        <v>8972</v>
      </c>
      <c r="S101" s="213">
        <v>0.5</v>
      </c>
      <c r="T101" s="213">
        <v>2.5</v>
      </c>
      <c r="U101" s="40"/>
      <c r="V101" s="156">
        <v>508</v>
      </c>
      <c r="W101" s="157">
        <v>0</v>
      </c>
      <c r="X101" s="45">
        <v>2.54</v>
      </c>
      <c r="Y101" s="156">
        <v>369</v>
      </c>
      <c r="Z101" s="45">
        <v>0.52714285714285714</v>
      </c>
      <c r="AA101" s="157">
        <v>0</v>
      </c>
      <c r="AB101" s="157">
        <v>0</v>
      </c>
      <c r="AC101" s="157">
        <v>0</v>
      </c>
      <c r="AD101" s="45">
        <v>0</v>
      </c>
      <c r="AE101" s="157">
        <v>66</v>
      </c>
      <c r="AF101" s="45">
        <v>0.75</v>
      </c>
      <c r="AG101" s="160">
        <v>75.400000000000006</v>
      </c>
      <c r="AH101" s="45">
        <v>0.75</v>
      </c>
      <c r="AI101" s="213">
        <v>4.5671428571428567</v>
      </c>
      <c r="AJ101" s="48">
        <v>4.0021380425416124</v>
      </c>
      <c r="AK101" s="175">
        <v>6.5021380425416124</v>
      </c>
      <c r="AL101" s="176">
        <v>6.5</v>
      </c>
      <c r="AM101" s="176">
        <v>6</v>
      </c>
      <c r="AN101" s="240">
        <v>-0.5</v>
      </c>
      <c r="AO101" s="215"/>
    </row>
    <row r="102" spans="1:41" s="16" customFormat="1" ht="18" customHeight="1" x14ac:dyDescent="0.2">
      <c r="A102" s="5" t="s">
        <v>197</v>
      </c>
      <c r="B102" s="6" t="s">
        <v>8</v>
      </c>
      <c r="C102" s="7" t="s">
        <v>8</v>
      </c>
      <c r="D102" s="7" t="s">
        <v>9</v>
      </c>
      <c r="E102" s="7" t="s">
        <v>10</v>
      </c>
      <c r="F102" s="8"/>
      <c r="G102" s="192" t="s">
        <v>11</v>
      </c>
      <c r="H102" s="232"/>
      <c r="I102" s="124" t="s">
        <v>198</v>
      </c>
      <c r="J102" s="124" t="s">
        <v>199</v>
      </c>
      <c r="K102" s="213">
        <v>1</v>
      </c>
      <c r="L102" s="213">
        <v>0</v>
      </c>
      <c r="M102" s="213">
        <v>0</v>
      </c>
      <c r="N102" s="9">
        <v>0</v>
      </c>
      <c r="O102" s="9">
        <v>0</v>
      </c>
      <c r="P102" s="213">
        <v>0</v>
      </c>
      <c r="Q102" s="213">
        <v>0</v>
      </c>
      <c r="R102" s="210">
        <v>3792</v>
      </c>
      <c r="S102" s="213">
        <v>0.5</v>
      </c>
      <c r="T102" s="213">
        <v>1.5</v>
      </c>
      <c r="U102" s="40"/>
      <c r="V102" s="156">
        <v>384</v>
      </c>
      <c r="W102" s="157">
        <v>0</v>
      </c>
      <c r="X102" s="45">
        <v>1.92</v>
      </c>
      <c r="Y102" s="156">
        <v>324</v>
      </c>
      <c r="Z102" s="45">
        <v>0.46285714285714286</v>
      </c>
      <c r="AA102" s="157">
        <v>0</v>
      </c>
      <c r="AB102" s="157">
        <v>0</v>
      </c>
      <c r="AC102" s="157">
        <v>0</v>
      </c>
      <c r="AD102" s="45">
        <v>0</v>
      </c>
      <c r="AE102" s="157">
        <v>0</v>
      </c>
      <c r="AF102" s="45">
        <v>0</v>
      </c>
      <c r="AG102" s="160">
        <v>125.3</v>
      </c>
      <c r="AH102" s="45">
        <v>0</v>
      </c>
      <c r="AI102" s="213">
        <v>2.3828571428571426</v>
      </c>
      <c r="AJ102" s="48">
        <v>2.0880720221956239</v>
      </c>
      <c r="AK102" s="175">
        <v>3.5880720221956239</v>
      </c>
      <c r="AL102" s="176">
        <v>3.5</v>
      </c>
      <c r="AM102" s="176">
        <v>3</v>
      </c>
      <c r="AN102" s="240">
        <v>-0.5</v>
      </c>
      <c r="AO102" s="215"/>
    </row>
    <row r="103" spans="1:41" s="16" customFormat="1" ht="18" customHeight="1" x14ac:dyDescent="0.2">
      <c r="A103" s="10" t="s">
        <v>555</v>
      </c>
      <c r="B103" s="6" t="s">
        <v>33</v>
      </c>
      <c r="C103" s="12" t="s">
        <v>109</v>
      </c>
      <c r="D103" s="12" t="s">
        <v>9</v>
      </c>
      <c r="E103" s="12" t="s">
        <v>10</v>
      </c>
      <c r="F103" s="13"/>
      <c r="G103" s="191" t="s">
        <v>35</v>
      </c>
      <c r="H103" s="230"/>
      <c r="I103" s="125" t="s">
        <v>556</v>
      </c>
      <c r="J103" s="125" t="s">
        <v>98</v>
      </c>
      <c r="K103" s="212">
        <v>1</v>
      </c>
      <c r="L103" s="212">
        <v>0</v>
      </c>
      <c r="M103" s="212">
        <v>0</v>
      </c>
      <c r="N103" s="212">
        <v>0</v>
      </c>
      <c r="O103" s="212">
        <v>2</v>
      </c>
      <c r="P103" s="212">
        <v>0</v>
      </c>
      <c r="Q103" s="212">
        <v>0</v>
      </c>
      <c r="R103" s="209">
        <v>28511</v>
      </c>
      <c r="S103" s="212">
        <v>1</v>
      </c>
      <c r="T103" s="212">
        <v>4</v>
      </c>
      <c r="U103" s="40"/>
      <c r="V103" s="197">
        <v>739</v>
      </c>
      <c r="W103" s="197">
        <v>113</v>
      </c>
      <c r="X103" s="45">
        <v>2.3691666666666666</v>
      </c>
      <c r="Y103" s="197">
        <v>657</v>
      </c>
      <c r="Z103" s="45">
        <v>0.93857142857142861</v>
      </c>
      <c r="AA103" s="197">
        <v>50</v>
      </c>
      <c r="AB103" s="197">
        <v>107</v>
      </c>
      <c r="AC103" s="197">
        <v>0</v>
      </c>
      <c r="AD103" s="45">
        <v>2.6166666666666667</v>
      </c>
      <c r="AE103" s="197">
        <v>0</v>
      </c>
      <c r="AF103" s="45">
        <v>0</v>
      </c>
      <c r="AG103" s="199">
        <v>110.8</v>
      </c>
      <c r="AH103" s="45">
        <v>0</v>
      </c>
      <c r="AI103" s="212">
        <v>5.9244047619047624</v>
      </c>
      <c r="AJ103" s="200">
        <v>5.1914920156157702</v>
      </c>
      <c r="AK103" s="174">
        <v>9.1914920156157702</v>
      </c>
      <c r="AL103" s="174">
        <v>9.25</v>
      </c>
      <c r="AM103" s="174">
        <v>12</v>
      </c>
      <c r="AN103" s="239">
        <v>-0.5</v>
      </c>
      <c r="AO103" s="215"/>
    </row>
    <row r="104" spans="1:41" s="16" customFormat="1" ht="18" customHeight="1" x14ac:dyDescent="0.2">
      <c r="A104" s="10" t="s">
        <v>642</v>
      </c>
      <c r="B104" s="6"/>
      <c r="C104" s="12" t="s">
        <v>630</v>
      </c>
      <c r="D104" s="12" t="s">
        <v>9</v>
      </c>
      <c r="E104" s="12" t="s">
        <v>10</v>
      </c>
      <c r="F104" s="13"/>
      <c r="G104" s="191" t="s">
        <v>11</v>
      </c>
      <c r="H104" s="230"/>
      <c r="I104" s="125" t="s">
        <v>556</v>
      </c>
      <c r="J104" s="125" t="s">
        <v>98</v>
      </c>
      <c r="K104" s="212">
        <v>1</v>
      </c>
      <c r="L104" s="212">
        <v>0</v>
      </c>
      <c r="M104" s="212">
        <v>0</v>
      </c>
      <c r="N104" s="212">
        <v>0</v>
      </c>
      <c r="O104" s="212">
        <v>0</v>
      </c>
      <c r="P104" s="212">
        <v>0</v>
      </c>
      <c r="Q104" s="212">
        <v>0</v>
      </c>
      <c r="R104" s="209">
        <v>0</v>
      </c>
      <c r="S104" s="212">
        <v>0</v>
      </c>
      <c r="T104" s="212">
        <v>1</v>
      </c>
      <c r="U104" s="40"/>
      <c r="V104" s="197">
        <v>369</v>
      </c>
      <c r="W104" s="197">
        <v>0</v>
      </c>
      <c r="X104" s="45">
        <v>1.845</v>
      </c>
      <c r="Y104" s="197">
        <v>0</v>
      </c>
      <c r="Z104" s="45">
        <v>0</v>
      </c>
      <c r="AA104" s="197">
        <v>0</v>
      </c>
      <c r="AB104" s="197">
        <v>0</v>
      </c>
      <c r="AC104" s="197">
        <v>0</v>
      </c>
      <c r="AD104" s="45">
        <v>0</v>
      </c>
      <c r="AE104" s="197">
        <v>0</v>
      </c>
      <c r="AF104" s="45">
        <v>0</v>
      </c>
      <c r="AG104" s="199">
        <v>80.599999999999994</v>
      </c>
      <c r="AH104" s="45">
        <v>0.75</v>
      </c>
      <c r="AI104" s="212">
        <v>2.5949999999999998</v>
      </c>
      <c r="AJ104" s="200">
        <v>2.2739705205745513</v>
      </c>
      <c r="AK104" s="174">
        <v>3.2739705205745513</v>
      </c>
      <c r="AL104" s="174">
        <v>3.25</v>
      </c>
      <c r="AM104" s="174"/>
      <c r="AN104" s="239"/>
      <c r="AO104" s="215"/>
    </row>
    <row r="105" spans="1:41" s="16" customFormat="1" ht="18" customHeight="1" x14ac:dyDescent="0.2">
      <c r="A105" s="5" t="s">
        <v>439</v>
      </c>
      <c r="B105" s="6" t="s">
        <v>8</v>
      </c>
      <c r="C105" s="7" t="s">
        <v>8</v>
      </c>
      <c r="D105" s="7" t="s">
        <v>9</v>
      </c>
      <c r="E105" s="7" t="s">
        <v>10</v>
      </c>
      <c r="F105" s="8"/>
      <c r="G105" s="192" t="s">
        <v>11</v>
      </c>
      <c r="H105" s="232"/>
      <c r="I105" s="124" t="s">
        <v>440</v>
      </c>
      <c r="J105" s="124" t="s">
        <v>441</v>
      </c>
      <c r="K105" s="213">
        <v>1</v>
      </c>
      <c r="L105" s="213">
        <v>0</v>
      </c>
      <c r="M105" s="213">
        <v>0</v>
      </c>
      <c r="N105" s="9">
        <v>0</v>
      </c>
      <c r="O105" s="9">
        <v>0</v>
      </c>
      <c r="P105" s="213">
        <v>0</v>
      </c>
      <c r="Q105" s="213">
        <v>0</v>
      </c>
      <c r="R105" s="210">
        <v>8270</v>
      </c>
      <c r="S105" s="213">
        <v>0.5</v>
      </c>
      <c r="T105" s="213">
        <v>1.5</v>
      </c>
      <c r="U105" s="40"/>
      <c r="V105" s="156">
        <v>593</v>
      </c>
      <c r="W105" s="157">
        <v>0</v>
      </c>
      <c r="X105" s="45">
        <v>2.9649999999999999</v>
      </c>
      <c r="Y105" s="156">
        <v>382</v>
      </c>
      <c r="Z105" s="45">
        <v>0.54571428571428571</v>
      </c>
      <c r="AA105" s="157">
        <v>0</v>
      </c>
      <c r="AB105" s="157">
        <v>0</v>
      </c>
      <c r="AC105" s="157">
        <v>0</v>
      </c>
      <c r="AD105" s="45">
        <v>0</v>
      </c>
      <c r="AE105" s="157">
        <v>0</v>
      </c>
      <c r="AF105" s="45">
        <v>0</v>
      </c>
      <c r="AG105" s="160">
        <v>98.1</v>
      </c>
      <c r="AH105" s="45">
        <v>0.5</v>
      </c>
      <c r="AI105" s="213">
        <v>4.0107142857142861</v>
      </c>
      <c r="AJ105" s="48">
        <v>3.5145456848406567</v>
      </c>
      <c r="AK105" s="175">
        <v>5.0145456848406571</v>
      </c>
      <c r="AL105" s="176">
        <v>5</v>
      </c>
      <c r="AM105" s="176">
        <v>4.5</v>
      </c>
      <c r="AN105" s="240">
        <v>-0.5</v>
      </c>
      <c r="AO105" s="215"/>
    </row>
    <row r="106" spans="1:41" s="16" customFormat="1" ht="18" customHeight="1" x14ac:dyDescent="0.2">
      <c r="A106" s="5" t="s">
        <v>175</v>
      </c>
      <c r="B106" s="6" t="s">
        <v>8</v>
      </c>
      <c r="C106" s="7" t="s">
        <v>8</v>
      </c>
      <c r="D106" s="7" t="s">
        <v>9</v>
      </c>
      <c r="E106" s="7" t="s">
        <v>10</v>
      </c>
      <c r="F106" s="8"/>
      <c r="G106" s="192" t="s">
        <v>11</v>
      </c>
      <c r="H106" s="232"/>
      <c r="I106" s="124" t="s">
        <v>176</v>
      </c>
      <c r="J106" s="124" t="s">
        <v>177</v>
      </c>
      <c r="K106" s="213">
        <v>1</v>
      </c>
      <c r="L106" s="213">
        <v>0</v>
      </c>
      <c r="M106" s="213">
        <v>0</v>
      </c>
      <c r="N106" s="9">
        <v>0</v>
      </c>
      <c r="O106" s="9">
        <v>0</v>
      </c>
      <c r="P106" s="213">
        <v>0</v>
      </c>
      <c r="Q106" s="213">
        <v>0</v>
      </c>
      <c r="R106" s="210">
        <v>4052</v>
      </c>
      <c r="S106" s="213">
        <v>0.5</v>
      </c>
      <c r="T106" s="213">
        <v>1.5</v>
      </c>
      <c r="U106" s="40"/>
      <c r="V106" s="156">
        <v>295</v>
      </c>
      <c r="W106" s="157">
        <v>0</v>
      </c>
      <c r="X106" s="45">
        <v>1.4750000000000001</v>
      </c>
      <c r="Y106" s="156">
        <v>253</v>
      </c>
      <c r="Z106" s="45">
        <v>0.36142857142857143</v>
      </c>
      <c r="AA106" s="157">
        <v>0</v>
      </c>
      <c r="AB106" s="157">
        <v>0</v>
      </c>
      <c r="AC106" s="157">
        <v>0</v>
      </c>
      <c r="AD106" s="45">
        <v>0</v>
      </c>
      <c r="AE106" s="157">
        <v>0</v>
      </c>
      <c r="AF106" s="45">
        <v>0</v>
      </c>
      <c r="AG106" s="160">
        <v>93.2</v>
      </c>
      <c r="AH106" s="45">
        <v>0.5</v>
      </c>
      <c r="AI106" s="213">
        <v>2.3364285714285717</v>
      </c>
      <c r="AJ106" s="48">
        <v>2.0473871656480478</v>
      </c>
      <c r="AK106" s="175">
        <v>3.5473871656480478</v>
      </c>
      <c r="AL106" s="176">
        <v>3.5</v>
      </c>
      <c r="AM106" s="176">
        <v>3</v>
      </c>
      <c r="AN106" s="240">
        <v>-0.5</v>
      </c>
      <c r="AO106" s="215"/>
    </row>
    <row r="107" spans="1:41" s="16" customFormat="1" ht="18" customHeight="1" x14ac:dyDescent="0.2">
      <c r="A107" s="5" t="s">
        <v>326</v>
      </c>
      <c r="B107" s="6" t="s">
        <v>8</v>
      </c>
      <c r="C107" s="7" t="s">
        <v>8</v>
      </c>
      <c r="D107" s="7" t="s">
        <v>9</v>
      </c>
      <c r="E107" s="7" t="s">
        <v>10</v>
      </c>
      <c r="F107" s="8"/>
      <c r="G107" s="192" t="s">
        <v>11</v>
      </c>
      <c r="H107" s="232"/>
      <c r="I107" s="124" t="s">
        <v>324</v>
      </c>
      <c r="J107" s="124" t="s">
        <v>327</v>
      </c>
      <c r="K107" s="213">
        <v>1</v>
      </c>
      <c r="L107" s="213">
        <v>0</v>
      </c>
      <c r="M107" s="213">
        <v>0</v>
      </c>
      <c r="N107" s="9">
        <v>0</v>
      </c>
      <c r="O107" s="9">
        <v>0</v>
      </c>
      <c r="P107" s="213">
        <v>0</v>
      </c>
      <c r="Q107" s="213">
        <v>0</v>
      </c>
      <c r="R107" s="210">
        <v>5338</v>
      </c>
      <c r="S107" s="213">
        <v>0.5</v>
      </c>
      <c r="T107" s="213">
        <v>1.5</v>
      </c>
      <c r="U107" s="40"/>
      <c r="V107" s="156">
        <v>251</v>
      </c>
      <c r="W107" s="157">
        <v>0</v>
      </c>
      <c r="X107" s="45">
        <v>1.2549999999999999</v>
      </c>
      <c r="Y107" s="156">
        <v>171</v>
      </c>
      <c r="Z107" s="45">
        <v>0.24428571428571427</v>
      </c>
      <c r="AA107" s="157">
        <v>0</v>
      </c>
      <c r="AB107" s="157">
        <v>0</v>
      </c>
      <c r="AC107" s="157">
        <v>0</v>
      </c>
      <c r="AD107" s="45">
        <v>0</v>
      </c>
      <c r="AE107" s="157">
        <v>0</v>
      </c>
      <c r="AF107" s="45">
        <v>0</v>
      </c>
      <c r="AG107" s="160">
        <v>88.2</v>
      </c>
      <c r="AH107" s="45">
        <v>0.75</v>
      </c>
      <c r="AI107" s="213">
        <v>2.2492857142857141</v>
      </c>
      <c r="AJ107" s="48">
        <v>1.9710248195125961</v>
      </c>
      <c r="AK107" s="175">
        <v>3.4710248195125963</v>
      </c>
      <c r="AL107" s="176">
        <v>3.5</v>
      </c>
      <c r="AM107" s="176">
        <v>3</v>
      </c>
      <c r="AN107" s="240">
        <v>-0.5</v>
      </c>
      <c r="AO107" s="215"/>
    </row>
    <row r="108" spans="1:41" s="16" customFormat="1" ht="18" customHeight="1" x14ac:dyDescent="0.2">
      <c r="A108" s="5" t="s">
        <v>395</v>
      </c>
      <c r="B108" s="6" t="s">
        <v>8</v>
      </c>
      <c r="C108" s="7" t="s">
        <v>8</v>
      </c>
      <c r="D108" s="7" t="s">
        <v>9</v>
      </c>
      <c r="E108" s="7" t="s">
        <v>10</v>
      </c>
      <c r="F108" s="8"/>
      <c r="G108" s="192" t="s">
        <v>11</v>
      </c>
      <c r="H108" s="232"/>
      <c r="I108" s="124" t="s">
        <v>391</v>
      </c>
      <c r="J108" s="124" t="s">
        <v>396</v>
      </c>
      <c r="K108" s="213">
        <v>1</v>
      </c>
      <c r="L108" s="213">
        <v>0</v>
      </c>
      <c r="M108" s="213">
        <v>0</v>
      </c>
      <c r="N108" s="9">
        <v>0</v>
      </c>
      <c r="O108" s="9">
        <v>0</v>
      </c>
      <c r="P108" s="213">
        <v>0</v>
      </c>
      <c r="Q108" s="213">
        <v>0</v>
      </c>
      <c r="R108" s="210">
        <v>5662</v>
      </c>
      <c r="S108" s="213">
        <v>0.5</v>
      </c>
      <c r="T108" s="213">
        <v>1.5</v>
      </c>
      <c r="U108" s="40"/>
      <c r="V108" s="156">
        <v>169</v>
      </c>
      <c r="W108" s="157">
        <v>0</v>
      </c>
      <c r="X108" s="45">
        <v>0.84499999999999997</v>
      </c>
      <c r="Y108" s="156">
        <v>145</v>
      </c>
      <c r="Z108" s="45">
        <v>0.20714285714285716</v>
      </c>
      <c r="AA108" s="157">
        <v>0</v>
      </c>
      <c r="AB108" s="157">
        <v>0</v>
      </c>
      <c r="AC108" s="157">
        <v>0</v>
      </c>
      <c r="AD108" s="45">
        <v>0</v>
      </c>
      <c r="AE108" s="157">
        <v>0</v>
      </c>
      <c r="AF108" s="45">
        <v>0</v>
      </c>
      <c r="AG108" s="160">
        <v>84.8</v>
      </c>
      <c r="AH108" s="45">
        <v>0.75</v>
      </c>
      <c r="AI108" s="213">
        <v>1.802142857142857</v>
      </c>
      <c r="AJ108" s="48">
        <v>1.5791983549159352</v>
      </c>
      <c r="AK108" s="175">
        <v>3.0791983549159352</v>
      </c>
      <c r="AL108" s="176">
        <v>3</v>
      </c>
      <c r="AM108" s="176">
        <v>2.5</v>
      </c>
      <c r="AN108" s="240">
        <v>-0.5</v>
      </c>
      <c r="AO108" s="215"/>
    </row>
    <row r="109" spans="1:41" s="16" customFormat="1" ht="18" customHeight="1" x14ac:dyDescent="0.2">
      <c r="A109" s="5" t="s">
        <v>306</v>
      </c>
      <c r="B109" s="6" t="s">
        <v>8</v>
      </c>
      <c r="C109" s="7" t="s">
        <v>8</v>
      </c>
      <c r="D109" s="7" t="s">
        <v>9</v>
      </c>
      <c r="E109" s="7" t="s">
        <v>10</v>
      </c>
      <c r="F109" s="8"/>
      <c r="G109" s="192" t="s">
        <v>11</v>
      </c>
      <c r="H109" s="232"/>
      <c r="I109" s="124" t="s">
        <v>307</v>
      </c>
      <c r="J109" s="124" t="s">
        <v>308</v>
      </c>
      <c r="K109" s="213">
        <v>1</v>
      </c>
      <c r="L109" s="213">
        <v>0</v>
      </c>
      <c r="M109" s="213">
        <v>0</v>
      </c>
      <c r="N109" s="9">
        <v>0</v>
      </c>
      <c r="O109" s="9">
        <v>0</v>
      </c>
      <c r="P109" s="213">
        <v>0</v>
      </c>
      <c r="Q109" s="213">
        <v>0</v>
      </c>
      <c r="R109" s="210">
        <v>10258</v>
      </c>
      <c r="S109" s="213">
        <v>1</v>
      </c>
      <c r="T109" s="213">
        <v>2</v>
      </c>
      <c r="U109" s="40"/>
      <c r="V109" s="156">
        <v>908</v>
      </c>
      <c r="W109" s="157">
        <v>0</v>
      </c>
      <c r="X109" s="45">
        <v>4.54</v>
      </c>
      <c r="Y109" s="156">
        <v>840</v>
      </c>
      <c r="Z109" s="45">
        <v>1.2</v>
      </c>
      <c r="AA109" s="157">
        <v>0</v>
      </c>
      <c r="AB109" s="157">
        <v>0</v>
      </c>
      <c r="AC109" s="157">
        <v>0</v>
      </c>
      <c r="AD109" s="45">
        <v>0</v>
      </c>
      <c r="AE109" s="157">
        <v>56</v>
      </c>
      <c r="AF109" s="45">
        <v>0.5</v>
      </c>
      <c r="AG109" s="160">
        <v>106.3</v>
      </c>
      <c r="AH109" s="45">
        <v>0.5</v>
      </c>
      <c r="AI109" s="213">
        <v>6.74</v>
      </c>
      <c r="AJ109" s="48">
        <v>5.9061893289681979</v>
      </c>
      <c r="AK109" s="175">
        <v>7.9061893289681979</v>
      </c>
      <c r="AL109" s="176">
        <v>8</v>
      </c>
      <c r="AM109" s="176">
        <v>7.5</v>
      </c>
      <c r="AN109" s="240">
        <v>-0.5</v>
      </c>
      <c r="AO109" s="215"/>
    </row>
    <row r="110" spans="1:41" s="16" customFormat="1" ht="18" customHeight="1" x14ac:dyDescent="0.2">
      <c r="A110" s="5" t="s">
        <v>178</v>
      </c>
      <c r="B110" s="6" t="s">
        <v>8</v>
      </c>
      <c r="C110" s="7" t="s">
        <v>8</v>
      </c>
      <c r="D110" s="7" t="s">
        <v>9</v>
      </c>
      <c r="E110" s="7" t="s">
        <v>10</v>
      </c>
      <c r="F110" s="8"/>
      <c r="G110" s="192" t="s">
        <v>11</v>
      </c>
      <c r="H110" s="232"/>
      <c r="I110" s="124" t="s">
        <v>179</v>
      </c>
      <c r="J110" s="124" t="s">
        <v>180</v>
      </c>
      <c r="K110" s="213">
        <v>1</v>
      </c>
      <c r="L110" s="213">
        <v>0</v>
      </c>
      <c r="M110" s="213">
        <v>0</v>
      </c>
      <c r="N110" s="9">
        <v>0</v>
      </c>
      <c r="O110" s="9">
        <v>0</v>
      </c>
      <c r="P110" s="213">
        <v>0</v>
      </c>
      <c r="Q110" s="213">
        <v>0</v>
      </c>
      <c r="R110" s="210">
        <v>4790</v>
      </c>
      <c r="S110" s="213">
        <v>0.5</v>
      </c>
      <c r="T110" s="213">
        <v>1.5</v>
      </c>
      <c r="U110" s="40"/>
      <c r="V110" s="156">
        <v>386</v>
      </c>
      <c r="W110" s="157">
        <v>0</v>
      </c>
      <c r="X110" s="45">
        <v>1.93</v>
      </c>
      <c r="Y110" s="156">
        <v>341</v>
      </c>
      <c r="Z110" s="45">
        <v>0.48714285714285716</v>
      </c>
      <c r="AA110" s="157">
        <v>0</v>
      </c>
      <c r="AB110" s="157">
        <v>0</v>
      </c>
      <c r="AC110" s="157">
        <v>0</v>
      </c>
      <c r="AD110" s="45">
        <v>0</v>
      </c>
      <c r="AE110" s="157">
        <v>0</v>
      </c>
      <c r="AF110" s="45">
        <v>0</v>
      </c>
      <c r="AG110" s="160">
        <v>104.1</v>
      </c>
      <c r="AH110" s="45">
        <v>0.5</v>
      </c>
      <c r="AI110" s="213">
        <v>2.9171428571428573</v>
      </c>
      <c r="AJ110" s="48">
        <v>2.556260832927737</v>
      </c>
      <c r="AK110" s="175">
        <v>4.0562608329277374</v>
      </c>
      <c r="AL110" s="176">
        <v>4</v>
      </c>
      <c r="AM110" s="176">
        <v>3.5</v>
      </c>
      <c r="AN110" s="240">
        <v>-0.5</v>
      </c>
      <c r="AO110" s="215"/>
    </row>
    <row r="111" spans="1:41" s="16" customFormat="1" ht="18" customHeight="1" x14ac:dyDescent="0.2">
      <c r="A111" s="5" t="s">
        <v>426</v>
      </c>
      <c r="B111" s="6" t="s">
        <v>8</v>
      </c>
      <c r="C111" s="7" t="s">
        <v>8</v>
      </c>
      <c r="D111" s="7" t="s">
        <v>9</v>
      </c>
      <c r="E111" s="7" t="s">
        <v>10</v>
      </c>
      <c r="F111" s="8"/>
      <c r="G111" s="192" t="s">
        <v>11</v>
      </c>
      <c r="H111" s="232"/>
      <c r="I111" s="124" t="s">
        <v>422</v>
      </c>
      <c r="J111" s="124" t="s">
        <v>427</v>
      </c>
      <c r="K111" s="213">
        <v>1</v>
      </c>
      <c r="L111" s="213">
        <v>0</v>
      </c>
      <c r="M111" s="213">
        <v>0</v>
      </c>
      <c r="N111" s="9">
        <v>0</v>
      </c>
      <c r="O111" s="9">
        <v>0</v>
      </c>
      <c r="P111" s="213">
        <v>0</v>
      </c>
      <c r="Q111" s="213">
        <v>0</v>
      </c>
      <c r="R111" s="210">
        <v>3332</v>
      </c>
      <c r="S111" s="213">
        <v>0.5</v>
      </c>
      <c r="T111" s="213">
        <v>1.5</v>
      </c>
      <c r="U111" s="40"/>
      <c r="V111" s="156">
        <v>364</v>
      </c>
      <c r="W111" s="157">
        <v>0</v>
      </c>
      <c r="X111" s="45">
        <v>1.82</v>
      </c>
      <c r="Y111" s="156">
        <v>276</v>
      </c>
      <c r="Z111" s="45">
        <v>0.39428571428571429</v>
      </c>
      <c r="AA111" s="157">
        <v>0</v>
      </c>
      <c r="AB111" s="157">
        <v>0</v>
      </c>
      <c r="AC111" s="157">
        <v>0</v>
      </c>
      <c r="AD111" s="45">
        <v>0</v>
      </c>
      <c r="AE111" s="157">
        <v>0</v>
      </c>
      <c r="AF111" s="45">
        <v>0</v>
      </c>
      <c r="AG111" s="160">
        <v>87</v>
      </c>
      <c r="AH111" s="45">
        <v>0.75</v>
      </c>
      <c r="AI111" s="213">
        <v>2.9642857142857144</v>
      </c>
      <c r="AJ111" s="48">
        <v>2.5975716103452759</v>
      </c>
      <c r="AK111" s="175">
        <v>4.0975716103452759</v>
      </c>
      <c r="AL111" s="176">
        <v>4</v>
      </c>
      <c r="AM111" s="176">
        <v>3.5</v>
      </c>
      <c r="AN111" s="240">
        <v>-0.5</v>
      </c>
      <c r="AO111" s="215"/>
    </row>
    <row r="112" spans="1:41" s="16" customFormat="1" ht="18" customHeight="1" x14ac:dyDescent="0.2">
      <c r="A112" s="5" t="s">
        <v>403</v>
      </c>
      <c r="B112" s="6" t="s">
        <v>8</v>
      </c>
      <c r="C112" s="7" t="s">
        <v>8</v>
      </c>
      <c r="D112" s="7" t="s">
        <v>9</v>
      </c>
      <c r="E112" s="7" t="s">
        <v>10</v>
      </c>
      <c r="F112" s="8"/>
      <c r="G112" s="192" t="s">
        <v>11</v>
      </c>
      <c r="H112" s="232"/>
      <c r="I112" s="124" t="s">
        <v>404</v>
      </c>
      <c r="J112" s="124" t="s">
        <v>405</v>
      </c>
      <c r="K112" s="213">
        <v>1</v>
      </c>
      <c r="L112" s="213">
        <v>0</v>
      </c>
      <c r="M112" s="213">
        <v>0</v>
      </c>
      <c r="N112" s="9">
        <v>0</v>
      </c>
      <c r="O112" s="9">
        <v>0</v>
      </c>
      <c r="P112" s="213">
        <v>0</v>
      </c>
      <c r="Q112" s="213">
        <v>0</v>
      </c>
      <c r="R112" s="210">
        <v>3334</v>
      </c>
      <c r="S112" s="213">
        <v>0.5</v>
      </c>
      <c r="T112" s="213">
        <v>1.5</v>
      </c>
      <c r="U112" s="40"/>
      <c r="V112" s="156">
        <v>173</v>
      </c>
      <c r="W112" s="157">
        <v>0</v>
      </c>
      <c r="X112" s="45">
        <v>0.86499999999999999</v>
      </c>
      <c r="Y112" s="156">
        <v>119</v>
      </c>
      <c r="Z112" s="45">
        <v>0.17</v>
      </c>
      <c r="AA112" s="157">
        <v>0</v>
      </c>
      <c r="AB112" s="157">
        <v>0</v>
      </c>
      <c r="AC112" s="157">
        <v>0</v>
      </c>
      <c r="AD112" s="45">
        <v>0</v>
      </c>
      <c r="AE112" s="157">
        <v>0</v>
      </c>
      <c r="AF112" s="45">
        <v>0</v>
      </c>
      <c r="AG112" s="160">
        <v>83.3</v>
      </c>
      <c r="AH112" s="45">
        <v>0.75</v>
      </c>
      <c r="AI112" s="213">
        <v>1.7849999999999999</v>
      </c>
      <c r="AJ112" s="48">
        <v>1.5641762540368298</v>
      </c>
      <c r="AK112" s="175">
        <v>3.0641762540368296</v>
      </c>
      <c r="AL112" s="176">
        <v>3</v>
      </c>
      <c r="AM112" s="176">
        <v>2.5</v>
      </c>
      <c r="AN112" s="240">
        <v>-0.5</v>
      </c>
      <c r="AO112" s="215"/>
    </row>
    <row r="113" spans="1:41" s="16" customFormat="1" ht="18" customHeight="1" x14ac:dyDescent="0.2">
      <c r="A113" s="5" t="s">
        <v>564</v>
      </c>
      <c r="B113" s="6" t="s">
        <v>8</v>
      </c>
      <c r="C113" s="7" t="s">
        <v>8</v>
      </c>
      <c r="D113" s="7" t="s">
        <v>9</v>
      </c>
      <c r="E113" s="7" t="s">
        <v>10</v>
      </c>
      <c r="F113" s="8"/>
      <c r="G113" s="192" t="s">
        <v>11</v>
      </c>
      <c r="H113" s="232"/>
      <c r="I113" s="124" t="s">
        <v>565</v>
      </c>
      <c r="J113" s="124" t="s">
        <v>566</v>
      </c>
      <c r="K113" s="213">
        <v>1</v>
      </c>
      <c r="L113" s="213">
        <v>0</v>
      </c>
      <c r="M113" s="213">
        <v>0</v>
      </c>
      <c r="N113" s="9">
        <v>0</v>
      </c>
      <c r="O113" s="9">
        <v>0</v>
      </c>
      <c r="P113" s="213">
        <v>0</v>
      </c>
      <c r="Q113" s="213">
        <v>0</v>
      </c>
      <c r="R113" s="210">
        <v>2583</v>
      </c>
      <c r="S113" s="213">
        <v>0.5</v>
      </c>
      <c r="T113" s="213">
        <v>1.5</v>
      </c>
      <c r="U113" s="40"/>
      <c r="V113" s="156">
        <v>176</v>
      </c>
      <c r="W113" s="157">
        <v>0</v>
      </c>
      <c r="X113" s="45">
        <v>0.88</v>
      </c>
      <c r="Y113" s="156">
        <v>143</v>
      </c>
      <c r="Z113" s="45">
        <v>0.20428571428571429</v>
      </c>
      <c r="AA113" s="157">
        <v>0</v>
      </c>
      <c r="AB113" s="157">
        <v>0</v>
      </c>
      <c r="AC113" s="157">
        <v>0</v>
      </c>
      <c r="AD113" s="45">
        <v>0</v>
      </c>
      <c r="AE113" s="157">
        <v>0</v>
      </c>
      <c r="AF113" s="45">
        <v>0</v>
      </c>
      <c r="AG113" s="160">
        <v>84.1</v>
      </c>
      <c r="AH113" s="45">
        <v>0.75</v>
      </c>
      <c r="AI113" s="213">
        <v>1.8342857142857143</v>
      </c>
      <c r="AJ113" s="48">
        <v>1.6073647940642575</v>
      </c>
      <c r="AK113" s="175">
        <v>3.1073647940642575</v>
      </c>
      <c r="AL113" s="176">
        <v>3</v>
      </c>
      <c r="AM113" s="176">
        <v>2.5</v>
      </c>
      <c r="AN113" s="240">
        <v>-0.5</v>
      </c>
      <c r="AO113" s="215"/>
    </row>
    <row r="114" spans="1:41" s="16" customFormat="1" ht="18" customHeight="1" x14ac:dyDescent="0.2">
      <c r="A114" s="5" t="s">
        <v>418</v>
      </c>
      <c r="B114" s="6" t="s">
        <v>8</v>
      </c>
      <c r="C114" s="7" t="s">
        <v>8</v>
      </c>
      <c r="D114" s="7" t="s">
        <v>9</v>
      </c>
      <c r="E114" s="7" t="s">
        <v>10</v>
      </c>
      <c r="F114" s="8"/>
      <c r="G114" s="192" t="s">
        <v>11</v>
      </c>
      <c r="H114" s="232"/>
      <c r="I114" s="124" t="s">
        <v>419</v>
      </c>
      <c r="J114" s="124" t="s">
        <v>420</v>
      </c>
      <c r="K114" s="213">
        <v>1</v>
      </c>
      <c r="L114" s="213">
        <v>0</v>
      </c>
      <c r="M114" s="213">
        <v>0</v>
      </c>
      <c r="N114" s="9">
        <v>0</v>
      </c>
      <c r="O114" s="9">
        <v>0</v>
      </c>
      <c r="P114" s="213">
        <v>0</v>
      </c>
      <c r="Q114" s="213">
        <v>0</v>
      </c>
      <c r="R114" s="210">
        <v>7476</v>
      </c>
      <c r="S114" s="213">
        <v>0.5</v>
      </c>
      <c r="T114" s="213">
        <v>1.5</v>
      </c>
      <c r="U114" s="40"/>
      <c r="V114" s="156">
        <v>664</v>
      </c>
      <c r="W114" s="157">
        <v>0</v>
      </c>
      <c r="X114" s="45">
        <v>3.32</v>
      </c>
      <c r="Y114" s="156">
        <v>567</v>
      </c>
      <c r="Z114" s="45">
        <v>0.81</v>
      </c>
      <c r="AA114" s="157">
        <v>0</v>
      </c>
      <c r="AB114" s="157">
        <v>0</v>
      </c>
      <c r="AC114" s="157">
        <v>0</v>
      </c>
      <c r="AD114" s="45">
        <v>0</v>
      </c>
      <c r="AE114" s="157">
        <v>0</v>
      </c>
      <c r="AF114" s="45">
        <v>0</v>
      </c>
      <c r="AG114" s="160">
        <v>96.7</v>
      </c>
      <c r="AH114" s="45">
        <v>0.5</v>
      </c>
      <c r="AI114" s="213">
        <v>4.63</v>
      </c>
      <c r="AJ114" s="48">
        <v>4.0572190790983322</v>
      </c>
      <c r="AK114" s="175">
        <v>5.5572190790983322</v>
      </c>
      <c r="AL114" s="176">
        <v>5.5</v>
      </c>
      <c r="AM114" s="176">
        <v>5</v>
      </c>
      <c r="AN114" s="240">
        <v>-0.5</v>
      </c>
      <c r="AO114" s="215"/>
    </row>
    <row r="115" spans="1:41" s="16" customFormat="1" ht="18" customHeight="1" x14ac:dyDescent="0.2">
      <c r="A115" s="5" t="s">
        <v>148</v>
      </c>
      <c r="B115" s="6" t="s">
        <v>33</v>
      </c>
      <c r="C115" s="7" t="s">
        <v>34</v>
      </c>
      <c r="D115" s="7" t="s">
        <v>9</v>
      </c>
      <c r="E115" s="7" t="s">
        <v>10</v>
      </c>
      <c r="F115" s="19" t="s">
        <v>35</v>
      </c>
      <c r="G115" s="192" t="s">
        <v>35</v>
      </c>
      <c r="H115" s="232"/>
      <c r="I115" s="124" t="s">
        <v>149</v>
      </c>
      <c r="J115" s="124" t="s">
        <v>124</v>
      </c>
      <c r="K115" s="213">
        <v>1</v>
      </c>
      <c r="L115" s="213">
        <v>0</v>
      </c>
      <c r="M115" s="213">
        <v>0</v>
      </c>
      <c r="N115" s="9">
        <v>0.25</v>
      </c>
      <c r="O115" s="9">
        <v>2</v>
      </c>
      <c r="P115" s="213">
        <v>0</v>
      </c>
      <c r="Q115" s="213">
        <v>0</v>
      </c>
      <c r="R115" s="210">
        <v>21102</v>
      </c>
      <c r="S115" s="213">
        <v>1</v>
      </c>
      <c r="T115" s="213">
        <v>4.25</v>
      </c>
      <c r="U115" s="40"/>
      <c r="V115" s="156">
        <v>231</v>
      </c>
      <c r="W115" s="157">
        <v>38</v>
      </c>
      <c r="X115" s="45">
        <v>1.06</v>
      </c>
      <c r="Y115" s="156">
        <v>56</v>
      </c>
      <c r="Z115" s="45">
        <v>0.08</v>
      </c>
      <c r="AA115" s="157">
        <v>31</v>
      </c>
      <c r="AB115" s="157">
        <v>87</v>
      </c>
      <c r="AC115" s="157">
        <v>0</v>
      </c>
      <c r="AD115" s="45">
        <v>1.9666666666666666</v>
      </c>
      <c r="AE115" s="157">
        <v>0</v>
      </c>
      <c r="AF115" s="45">
        <v>0</v>
      </c>
      <c r="AG115" s="160">
        <v>97.5</v>
      </c>
      <c r="AH115" s="45">
        <v>0.5</v>
      </c>
      <c r="AI115" s="213">
        <v>3.6066666666666665</v>
      </c>
      <c r="AJ115" s="48">
        <v>3.1604831127317459</v>
      </c>
      <c r="AK115" s="175">
        <v>7.4104831127317459</v>
      </c>
      <c r="AL115" s="176">
        <v>7.5</v>
      </c>
      <c r="AM115" s="176">
        <v>7</v>
      </c>
      <c r="AN115" s="240">
        <v>-0.5</v>
      </c>
      <c r="AO115" s="215"/>
    </row>
    <row r="116" spans="1:41" s="16" customFormat="1" ht="18" customHeight="1" x14ac:dyDescent="0.2">
      <c r="A116" s="5" t="s">
        <v>256</v>
      </c>
      <c r="B116" s="6" t="s">
        <v>8</v>
      </c>
      <c r="C116" s="7" t="s">
        <v>8</v>
      </c>
      <c r="D116" s="7" t="s">
        <v>9</v>
      </c>
      <c r="E116" s="7" t="s">
        <v>10</v>
      </c>
      <c r="F116" s="8"/>
      <c r="G116" s="192" t="s">
        <v>11</v>
      </c>
      <c r="H116" s="232"/>
      <c r="I116" s="124" t="s">
        <v>257</v>
      </c>
      <c r="J116" s="124" t="s">
        <v>258</v>
      </c>
      <c r="K116" s="213">
        <v>1</v>
      </c>
      <c r="L116" s="213">
        <v>0</v>
      </c>
      <c r="M116" s="213">
        <v>0</v>
      </c>
      <c r="N116" s="9">
        <v>0</v>
      </c>
      <c r="O116" s="9">
        <v>0</v>
      </c>
      <c r="P116" s="213">
        <v>0</v>
      </c>
      <c r="Q116" s="213">
        <v>0</v>
      </c>
      <c r="R116" s="210">
        <v>7559</v>
      </c>
      <c r="S116" s="213">
        <v>0.5</v>
      </c>
      <c r="T116" s="213">
        <v>1.5</v>
      </c>
      <c r="U116" s="40"/>
      <c r="V116" s="156">
        <v>439</v>
      </c>
      <c r="W116" s="157">
        <v>0</v>
      </c>
      <c r="X116" s="45">
        <v>2.1949999999999998</v>
      </c>
      <c r="Y116" s="156">
        <v>340</v>
      </c>
      <c r="Z116" s="45">
        <v>0.48571428571428571</v>
      </c>
      <c r="AA116" s="157">
        <v>0</v>
      </c>
      <c r="AB116" s="157">
        <v>0</v>
      </c>
      <c r="AC116" s="157">
        <v>0</v>
      </c>
      <c r="AD116" s="45">
        <v>0</v>
      </c>
      <c r="AE116" s="157">
        <v>0</v>
      </c>
      <c r="AF116" s="45">
        <v>0</v>
      </c>
      <c r="AG116" s="160">
        <v>88.2</v>
      </c>
      <c r="AH116" s="45">
        <v>0.75</v>
      </c>
      <c r="AI116" s="213">
        <v>3.4307142857142856</v>
      </c>
      <c r="AJ116" s="48">
        <v>3.0062979384309299</v>
      </c>
      <c r="AK116" s="175">
        <v>4.5062979384309294</v>
      </c>
      <c r="AL116" s="176">
        <v>4.5</v>
      </c>
      <c r="AM116" s="176">
        <v>4</v>
      </c>
      <c r="AN116" s="240">
        <v>-0.5</v>
      </c>
      <c r="AO116" s="215"/>
    </row>
    <row r="117" spans="1:41" s="16" customFormat="1" ht="18" customHeight="1" x14ac:dyDescent="0.2">
      <c r="A117" s="5" t="s">
        <v>586</v>
      </c>
      <c r="B117" s="6" t="s">
        <v>8</v>
      </c>
      <c r="C117" s="7" t="s">
        <v>8</v>
      </c>
      <c r="D117" s="7" t="s">
        <v>9</v>
      </c>
      <c r="E117" s="7" t="s">
        <v>10</v>
      </c>
      <c r="F117" s="8"/>
      <c r="G117" s="192" t="s">
        <v>11</v>
      </c>
      <c r="H117" s="232"/>
      <c r="I117" s="124" t="s">
        <v>587</v>
      </c>
      <c r="J117" s="124" t="s">
        <v>84</v>
      </c>
      <c r="K117" s="213">
        <v>1</v>
      </c>
      <c r="L117" s="213">
        <v>0</v>
      </c>
      <c r="M117" s="213">
        <v>0</v>
      </c>
      <c r="N117" s="9">
        <v>0</v>
      </c>
      <c r="O117" s="9">
        <v>0</v>
      </c>
      <c r="P117" s="213">
        <v>0</v>
      </c>
      <c r="Q117" s="213">
        <v>0</v>
      </c>
      <c r="R117" s="210">
        <v>8328</v>
      </c>
      <c r="S117" s="213">
        <v>0.5</v>
      </c>
      <c r="T117" s="213">
        <v>1.5</v>
      </c>
      <c r="U117" s="40"/>
      <c r="V117" s="159">
        <v>528</v>
      </c>
      <c r="W117" s="157">
        <v>0</v>
      </c>
      <c r="X117" s="45">
        <v>2.64</v>
      </c>
      <c r="Y117" s="159">
        <v>181</v>
      </c>
      <c r="Z117" s="45">
        <v>0.25857142857142856</v>
      </c>
      <c r="AA117" s="157">
        <v>0</v>
      </c>
      <c r="AB117" s="157">
        <v>0</v>
      </c>
      <c r="AC117" s="157">
        <v>0</v>
      </c>
      <c r="AD117" s="45">
        <v>0</v>
      </c>
      <c r="AE117" s="157">
        <v>0</v>
      </c>
      <c r="AF117" s="45">
        <v>0</v>
      </c>
      <c r="AG117" s="160">
        <v>93</v>
      </c>
      <c r="AH117" s="45">
        <v>0.5</v>
      </c>
      <c r="AI117" s="213">
        <v>3.3985714285714286</v>
      </c>
      <c r="AJ117" s="48">
        <v>2.9781314992826076</v>
      </c>
      <c r="AK117" s="175">
        <v>4.4781314992826076</v>
      </c>
      <c r="AL117" s="176">
        <v>4.5</v>
      </c>
      <c r="AM117" s="176">
        <v>4</v>
      </c>
      <c r="AN117" s="240">
        <v>-0.5</v>
      </c>
      <c r="AO117" s="215"/>
    </row>
    <row r="118" spans="1:41" s="16" customFormat="1" ht="18" customHeight="1" x14ac:dyDescent="0.2">
      <c r="A118" s="5" t="s">
        <v>511</v>
      </c>
      <c r="B118" s="6" t="s">
        <v>8</v>
      </c>
      <c r="C118" s="7" t="s">
        <v>8</v>
      </c>
      <c r="D118" s="7" t="s">
        <v>9</v>
      </c>
      <c r="E118" s="7" t="s">
        <v>10</v>
      </c>
      <c r="F118" s="8"/>
      <c r="G118" s="192" t="s">
        <v>11</v>
      </c>
      <c r="H118" s="232"/>
      <c r="I118" s="124" t="s">
        <v>512</v>
      </c>
      <c r="J118" s="124" t="s">
        <v>513</v>
      </c>
      <c r="K118" s="213">
        <v>1</v>
      </c>
      <c r="L118" s="213">
        <v>0</v>
      </c>
      <c r="M118" s="213">
        <v>0</v>
      </c>
      <c r="N118" s="9">
        <v>0</v>
      </c>
      <c r="O118" s="9">
        <v>0</v>
      </c>
      <c r="P118" s="213">
        <v>0</v>
      </c>
      <c r="Q118" s="213">
        <v>0</v>
      </c>
      <c r="R118" s="210">
        <v>4242</v>
      </c>
      <c r="S118" s="213">
        <v>0.5</v>
      </c>
      <c r="T118" s="213">
        <v>1.5</v>
      </c>
      <c r="U118" s="40"/>
      <c r="V118" s="156">
        <v>359</v>
      </c>
      <c r="W118" s="157">
        <v>0</v>
      </c>
      <c r="X118" s="45">
        <v>1.7949999999999999</v>
      </c>
      <c r="Y118" s="156">
        <v>317</v>
      </c>
      <c r="Z118" s="45">
        <v>0.45285714285714285</v>
      </c>
      <c r="AA118" s="157">
        <v>0</v>
      </c>
      <c r="AB118" s="157">
        <v>0</v>
      </c>
      <c r="AC118" s="157">
        <v>0</v>
      </c>
      <c r="AD118" s="45">
        <v>0</v>
      </c>
      <c r="AE118" s="157">
        <v>0</v>
      </c>
      <c r="AF118" s="45">
        <v>0</v>
      </c>
      <c r="AG118" s="160">
        <v>108.6</v>
      </c>
      <c r="AH118" s="45">
        <v>0.5</v>
      </c>
      <c r="AI118" s="213">
        <v>2.7478571428571428</v>
      </c>
      <c r="AJ118" s="48">
        <v>2.4079175867465725</v>
      </c>
      <c r="AK118" s="175">
        <v>3.9079175867465725</v>
      </c>
      <c r="AL118" s="176">
        <v>4</v>
      </c>
      <c r="AM118" s="176">
        <v>3.5</v>
      </c>
      <c r="AN118" s="240">
        <v>-0.5</v>
      </c>
      <c r="AO118" s="215"/>
    </row>
    <row r="119" spans="1:41" s="16" customFormat="1" ht="18" customHeight="1" x14ac:dyDescent="0.2">
      <c r="A119" s="5" t="s">
        <v>134</v>
      </c>
      <c r="B119" s="6" t="s">
        <v>8</v>
      </c>
      <c r="C119" s="7" t="s">
        <v>8</v>
      </c>
      <c r="D119" s="7" t="s">
        <v>9</v>
      </c>
      <c r="E119" s="137" t="s">
        <v>29</v>
      </c>
      <c r="F119" s="19" t="s">
        <v>35</v>
      </c>
      <c r="G119" s="192" t="s">
        <v>35</v>
      </c>
      <c r="H119" s="232"/>
      <c r="I119" s="124" t="s">
        <v>132</v>
      </c>
      <c r="J119" s="124" t="s">
        <v>135</v>
      </c>
      <c r="K119" s="213">
        <v>1</v>
      </c>
      <c r="L119" s="9">
        <v>1</v>
      </c>
      <c r="M119" s="213">
        <v>0</v>
      </c>
      <c r="N119" s="9">
        <v>0.25</v>
      </c>
      <c r="O119" s="9">
        <v>2</v>
      </c>
      <c r="P119" s="213">
        <v>0</v>
      </c>
      <c r="Q119" s="213">
        <v>0</v>
      </c>
      <c r="R119" s="210">
        <v>10049</v>
      </c>
      <c r="S119" s="213">
        <v>1</v>
      </c>
      <c r="T119" s="213">
        <v>5.25</v>
      </c>
      <c r="U119" s="40"/>
      <c r="V119" s="156">
        <v>439</v>
      </c>
      <c r="W119" s="157">
        <v>0</v>
      </c>
      <c r="X119" s="45">
        <v>2.1949999999999998</v>
      </c>
      <c r="Y119" s="156">
        <v>320</v>
      </c>
      <c r="Z119" s="45">
        <v>0.45714285714285713</v>
      </c>
      <c r="AA119" s="157">
        <v>13</v>
      </c>
      <c r="AB119" s="157">
        <v>32</v>
      </c>
      <c r="AC119" s="157">
        <v>0</v>
      </c>
      <c r="AD119" s="45">
        <v>0.75</v>
      </c>
      <c r="AE119" s="157">
        <v>75</v>
      </c>
      <c r="AF119" s="45">
        <v>0.75</v>
      </c>
      <c r="AG119" s="160">
        <v>86.5</v>
      </c>
      <c r="AH119" s="45">
        <v>0.75</v>
      </c>
      <c r="AI119" s="213">
        <v>4.9021428571428576</v>
      </c>
      <c r="AJ119" s="48">
        <v>4.2956949305541272</v>
      </c>
      <c r="AK119" s="175">
        <v>9.5456949305541272</v>
      </c>
      <c r="AL119" s="176">
        <v>9.5</v>
      </c>
      <c r="AM119" s="176">
        <v>9</v>
      </c>
      <c r="AN119" s="240">
        <v>-0.5</v>
      </c>
      <c r="AO119" s="215"/>
    </row>
    <row r="120" spans="1:41" s="16" customFormat="1" ht="18" customHeight="1" x14ac:dyDescent="0.2">
      <c r="A120" s="5" t="s">
        <v>26</v>
      </c>
      <c r="B120" s="6" t="s">
        <v>8</v>
      </c>
      <c r="C120" s="7" t="s">
        <v>8</v>
      </c>
      <c r="D120" s="7" t="s">
        <v>9</v>
      </c>
      <c r="E120" s="7" t="s">
        <v>10</v>
      </c>
      <c r="F120" s="8"/>
      <c r="G120" s="192" t="s">
        <v>11</v>
      </c>
      <c r="H120" s="232"/>
      <c r="I120" s="124" t="s">
        <v>27</v>
      </c>
      <c r="J120" s="124" t="s">
        <v>698</v>
      </c>
      <c r="K120" s="213">
        <v>1</v>
      </c>
      <c r="L120" s="213">
        <v>0</v>
      </c>
      <c r="M120" s="213">
        <v>0</v>
      </c>
      <c r="N120" s="9">
        <v>0</v>
      </c>
      <c r="O120" s="9">
        <v>0</v>
      </c>
      <c r="P120" s="213">
        <v>0</v>
      </c>
      <c r="Q120" s="213">
        <v>0</v>
      </c>
      <c r="R120" s="210">
        <v>2661</v>
      </c>
      <c r="S120" s="213">
        <v>0.5</v>
      </c>
      <c r="T120" s="213">
        <v>1.5</v>
      </c>
      <c r="U120" s="40"/>
      <c r="V120" s="159">
        <v>321</v>
      </c>
      <c r="W120" s="157">
        <v>0</v>
      </c>
      <c r="X120" s="45">
        <v>1.605</v>
      </c>
      <c r="Y120" s="159">
        <v>219</v>
      </c>
      <c r="Z120" s="45">
        <v>0.31285714285714283</v>
      </c>
      <c r="AA120" s="157">
        <v>0</v>
      </c>
      <c r="AB120" s="157">
        <v>0</v>
      </c>
      <c r="AC120" s="157">
        <v>0</v>
      </c>
      <c r="AD120" s="45">
        <v>0</v>
      </c>
      <c r="AE120" s="157">
        <v>0</v>
      </c>
      <c r="AF120" s="45">
        <v>0</v>
      </c>
      <c r="AG120" s="160">
        <v>103.9</v>
      </c>
      <c r="AH120" s="45">
        <v>0.5</v>
      </c>
      <c r="AI120" s="213">
        <v>2.4178571428571427</v>
      </c>
      <c r="AJ120" s="48">
        <v>2.1187421448237971</v>
      </c>
      <c r="AK120" s="175">
        <v>3.6187421448237971</v>
      </c>
      <c r="AL120" s="176">
        <v>3.5</v>
      </c>
      <c r="AM120" s="176">
        <v>3</v>
      </c>
      <c r="AN120" s="240">
        <v>-0.5</v>
      </c>
      <c r="AO120" s="215"/>
    </row>
    <row r="121" spans="1:41" s="16" customFormat="1" ht="18" customHeight="1" x14ac:dyDescent="0.2">
      <c r="A121" s="5" t="s">
        <v>316</v>
      </c>
      <c r="B121" s="6" t="s">
        <v>8</v>
      </c>
      <c r="C121" s="7" t="s">
        <v>8</v>
      </c>
      <c r="D121" s="7" t="s">
        <v>9</v>
      </c>
      <c r="E121" s="7" t="s">
        <v>10</v>
      </c>
      <c r="F121" s="8"/>
      <c r="G121" s="192" t="s">
        <v>11</v>
      </c>
      <c r="H121" s="232"/>
      <c r="I121" s="124" t="s">
        <v>317</v>
      </c>
      <c r="J121" s="124" t="s">
        <v>318</v>
      </c>
      <c r="K121" s="213">
        <v>1</v>
      </c>
      <c r="L121" s="213">
        <v>0</v>
      </c>
      <c r="M121" s="213">
        <v>0</v>
      </c>
      <c r="N121" s="9">
        <v>0</v>
      </c>
      <c r="O121" s="9">
        <v>0</v>
      </c>
      <c r="P121" s="213">
        <v>0</v>
      </c>
      <c r="Q121" s="213">
        <v>0</v>
      </c>
      <c r="R121" s="210">
        <v>4781</v>
      </c>
      <c r="S121" s="213">
        <v>0.5</v>
      </c>
      <c r="T121" s="213">
        <v>1.5</v>
      </c>
      <c r="U121" s="40"/>
      <c r="V121" s="156">
        <v>458</v>
      </c>
      <c r="W121" s="157">
        <v>0</v>
      </c>
      <c r="X121" s="45">
        <v>2.29</v>
      </c>
      <c r="Y121" s="156">
        <v>369</v>
      </c>
      <c r="Z121" s="45">
        <v>0.52714285714285714</v>
      </c>
      <c r="AA121" s="157">
        <v>0</v>
      </c>
      <c r="AB121" s="157">
        <v>0</v>
      </c>
      <c r="AC121" s="157">
        <v>0</v>
      </c>
      <c r="AD121" s="45">
        <v>0</v>
      </c>
      <c r="AE121" s="157">
        <v>0</v>
      </c>
      <c r="AF121" s="45">
        <v>0</v>
      </c>
      <c r="AG121" s="160">
        <v>113.8</v>
      </c>
      <c r="AH121" s="45">
        <v>0</v>
      </c>
      <c r="AI121" s="213">
        <v>2.8171428571428572</v>
      </c>
      <c r="AJ121" s="48">
        <v>2.468631911132956</v>
      </c>
      <c r="AK121" s="175">
        <v>3.968631911132956</v>
      </c>
      <c r="AL121" s="176">
        <v>4</v>
      </c>
      <c r="AM121" s="176">
        <v>3.5</v>
      </c>
      <c r="AN121" s="240">
        <v>-0.5</v>
      </c>
      <c r="AO121" s="215"/>
    </row>
    <row r="122" spans="1:41" s="16" customFormat="1" ht="18" customHeight="1" x14ac:dyDescent="0.2">
      <c r="A122" s="5" t="s">
        <v>530</v>
      </c>
      <c r="B122" s="6" t="s">
        <v>8</v>
      </c>
      <c r="C122" s="7" t="s">
        <v>8</v>
      </c>
      <c r="D122" s="7" t="s">
        <v>9</v>
      </c>
      <c r="E122" s="7" t="s">
        <v>10</v>
      </c>
      <c r="F122" s="8"/>
      <c r="G122" s="192" t="s">
        <v>11</v>
      </c>
      <c r="H122" s="232"/>
      <c r="I122" s="124" t="s">
        <v>531</v>
      </c>
      <c r="J122" s="124" t="s">
        <v>80</v>
      </c>
      <c r="K122" s="213">
        <v>1</v>
      </c>
      <c r="L122" s="213">
        <v>0</v>
      </c>
      <c r="M122" s="213">
        <v>0</v>
      </c>
      <c r="N122" s="9">
        <v>0</v>
      </c>
      <c r="O122" s="9">
        <v>0</v>
      </c>
      <c r="P122" s="213">
        <v>0</v>
      </c>
      <c r="Q122" s="213">
        <v>0</v>
      </c>
      <c r="R122" s="210">
        <v>12201</v>
      </c>
      <c r="S122" s="213">
        <v>1</v>
      </c>
      <c r="T122" s="213">
        <v>2</v>
      </c>
      <c r="U122" s="40"/>
      <c r="V122" s="156">
        <v>736</v>
      </c>
      <c r="W122" s="157">
        <v>0</v>
      </c>
      <c r="X122" s="45">
        <v>3.68</v>
      </c>
      <c r="Y122" s="156">
        <v>467</v>
      </c>
      <c r="Z122" s="45">
        <v>0.66714285714285715</v>
      </c>
      <c r="AA122" s="157">
        <v>0</v>
      </c>
      <c r="AB122" s="157">
        <v>0</v>
      </c>
      <c r="AC122" s="157">
        <v>0</v>
      </c>
      <c r="AD122" s="45">
        <v>0</v>
      </c>
      <c r="AE122" s="157">
        <v>60</v>
      </c>
      <c r="AF122" s="45">
        <v>0.5</v>
      </c>
      <c r="AG122" s="160">
        <v>93.3</v>
      </c>
      <c r="AH122" s="45">
        <v>0.5</v>
      </c>
      <c r="AI122" s="213">
        <v>5.347142857142857</v>
      </c>
      <c r="AJ122" s="48">
        <v>4.6856436325408994</v>
      </c>
      <c r="AK122" s="175">
        <v>6.6856436325408994</v>
      </c>
      <c r="AL122" s="176">
        <v>6.75</v>
      </c>
      <c r="AM122" s="176">
        <v>6.5</v>
      </c>
      <c r="AN122" s="240">
        <v>-0.25</v>
      </c>
      <c r="AO122" s="215"/>
    </row>
    <row r="123" spans="1:41" s="16" customFormat="1" ht="18" customHeight="1" x14ac:dyDescent="0.2">
      <c r="A123" s="5" t="s">
        <v>17</v>
      </c>
      <c r="B123" s="6" t="s">
        <v>8</v>
      </c>
      <c r="C123" s="7" t="s">
        <v>8</v>
      </c>
      <c r="D123" s="7" t="s">
        <v>9</v>
      </c>
      <c r="E123" s="7" t="s">
        <v>10</v>
      </c>
      <c r="F123" s="8"/>
      <c r="G123" s="192" t="s">
        <v>11</v>
      </c>
      <c r="H123" s="232"/>
      <c r="I123" s="124" t="s">
        <v>18</v>
      </c>
      <c r="J123" s="124" t="s">
        <v>19</v>
      </c>
      <c r="K123" s="213">
        <v>1</v>
      </c>
      <c r="L123" s="213">
        <v>0</v>
      </c>
      <c r="M123" s="213">
        <v>0</v>
      </c>
      <c r="N123" s="9">
        <v>0</v>
      </c>
      <c r="O123" s="9">
        <v>0</v>
      </c>
      <c r="P123" s="213">
        <v>0</v>
      </c>
      <c r="Q123" s="213">
        <v>0</v>
      </c>
      <c r="R123" s="210">
        <v>3291</v>
      </c>
      <c r="S123" s="213">
        <v>0.5</v>
      </c>
      <c r="T123" s="213">
        <v>1.5</v>
      </c>
      <c r="U123" s="40"/>
      <c r="V123" s="159">
        <v>345</v>
      </c>
      <c r="W123" s="157">
        <v>0</v>
      </c>
      <c r="X123" s="45">
        <v>1.7250000000000001</v>
      </c>
      <c r="Y123" s="159">
        <v>299</v>
      </c>
      <c r="Z123" s="45">
        <v>0.42714285714285716</v>
      </c>
      <c r="AA123" s="157">
        <v>0</v>
      </c>
      <c r="AB123" s="157">
        <v>0</v>
      </c>
      <c r="AC123" s="157">
        <v>0</v>
      </c>
      <c r="AD123" s="45">
        <v>0</v>
      </c>
      <c r="AE123" s="157">
        <v>0</v>
      </c>
      <c r="AF123" s="45">
        <v>0</v>
      </c>
      <c r="AG123" s="160">
        <v>97.2</v>
      </c>
      <c r="AH123" s="45">
        <v>0.5</v>
      </c>
      <c r="AI123" s="213">
        <v>2.6521428571428571</v>
      </c>
      <c r="AJ123" s="48">
        <v>2.3240441901715685</v>
      </c>
      <c r="AK123" s="175">
        <v>3.8240441901715685</v>
      </c>
      <c r="AL123" s="176">
        <v>3.75</v>
      </c>
      <c r="AM123" s="176">
        <v>3.5</v>
      </c>
      <c r="AN123" s="240">
        <v>-0.25</v>
      </c>
      <c r="AO123" s="215"/>
    </row>
    <row r="124" spans="1:41" s="16" customFormat="1" ht="18" customHeight="1" x14ac:dyDescent="0.2">
      <c r="A124" s="5" t="s">
        <v>205</v>
      </c>
      <c r="B124" s="6" t="s">
        <v>8</v>
      </c>
      <c r="C124" s="7" t="s">
        <v>8</v>
      </c>
      <c r="D124" s="7" t="s">
        <v>9</v>
      </c>
      <c r="E124" s="7" t="s">
        <v>10</v>
      </c>
      <c r="F124" s="8"/>
      <c r="G124" s="192" t="s">
        <v>11</v>
      </c>
      <c r="H124" s="232"/>
      <c r="I124" s="124" t="s">
        <v>206</v>
      </c>
      <c r="J124" s="124" t="s">
        <v>207</v>
      </c>
      <c r="K124" s="213">
        <v>1</v>
      </c>
      <c r="L124" s="213">
        <v>0</v>
      </c>
      <c r="M124" s="213">
        <v>0</v>
      </c>
      <c r="N124" s="9">
        <v>0</v>
      </c>
      <c r="O124" s="9">
        <v>0</v>
      </c>
      <c r="P124" s="213">
        <v>0</v>
      </c>
      <c r="Q124" s="213">
        <v>0</v>
      </c>
      <c r="R124" s="210">
        <v>5871</v>
      </c>
      <c r="S124" s="213">
        <v>0.5</v>
      </c>
      <c r="T124" s="213">
        <v>1.5</v>
      </c>
      <c r="U124" s="40"/>
      <c r="V124" s="156">
        <v>532</v>
      </c>
      <c r="W124" s="157">
        <v>0</v>
      </c>
      <c r="X124" s="45">
        <v>2.66</v>
      </c>
      <c r="Y124" s="156">
        <v>442</v>
      </c>
      <c r="Z124" s="45">
        <v>0.63142857142857145</v>
      </c>
      <c r="AA124" s="157">
        <v>0</v>
      </c>
      <c r="AB124" s="157">
        <v>0</v>
      </c>
      <c r="AC124" s="157">
        <v>0</v>
      </c>
      <c r="AD124" s="45">
        <v>0</v>
      </c>
      <c r="AE124" s="157">
        <v>0</v>
      </c>
      <c r="AF124" s="45">
        <v>0</v>
      </c>
      <c r="AG124" s="160">
        <v>102.5</v>
      </c>
      <c r="AH124" s="45">
        <v>0.5</v>
      </c>
      <c r="AI124" s="213">
        <v>3.7914285714285718</v>
      </c>
      <c r="AJ124" s="48">
        <v>3.3223879777621024</v>
      </c>
      <c r="AK124" s="175">
        <v>4.8223879777621024</v>
      </c>
      <c r="AL124" s="176">
        <v>4.75</v>
      </c>
      <c r="AM124" s="176">
        <v>4.5</v>
      </c>
      <c r="AN124" s="240">
        <v>-0.25</v>
      </c>
      <c r="AO124" s="215"/>
    </row>
    <row r="125" spans="1:41" s="16" customFormat="1" ht="18" customHeight="1" x14ac:dyDescent="0.2">
      <c r="A125" s="5" t="s">
        <v>480</v>
      </c>
      <c r="B125" s="6" t="s">
        <v>8</v>
      </c>
      <c r="C125" s="7" t="s">
        <v>8</v>
      </c>
      <c r="D125" s="7" t="s">
        <v>9</v>
      </c>
      <c r="E125" s="7" t="s">
        <v>10</v>
      </c>
      <c r="F125" s="8"/>
      <c r="G125" s="192" t="s">
        <v>11</v>
      </c>
      <c r="H125" s="232"/>
      <c r="I125" s="124" t="s">
        <v>481</v>
      </c>
      <c r="J125" s="124" t="s">
        <v>482</v>
      </c>
      <c r="K125" s="213">
        <v>1</v>
      </c>
      <c r="L125" s="213">
        <v>0</v>
      </c>
      <c r="M125" s="213">
        <v>0</v>
      </c>
      <c r="N125" s="9">
        <v>0</v>
      </c>
      <c r="O125" s="9">
        <v>0</v>
      </c>
      <c r="P125" s="213">
        <v>0</v>
      </c>
      <c r="Q125" s="213">
        <v>0</v>
      </c>
      <c r="R125" s="210">
        <v>7308</v>
      </c>
      <c r="S125" s="213">
        <v>0.5</v>
      </c>
      <c r="T125" s="213">
        <v>1.5</v>
      </c>
      <c r="U125" s="40"/>
      <c r="V125" s="156">
        <v>546</v>
      </c>
      <c r="W125" s="157">
        <v>0</v>
      </c>
      <c r="X125" s="45">
        <v>2.73</v>
      </c>
      <c r="Y125" s="156">
        <v>444</v>
      </c>
      <c r="Z125" s="45">
        <v>0.63428571428571423</v>
      </c>
      <c r="AA125" s="157">
        <v>0</v>
      </c>
      <c r="AB125" s="157">
        <v>0</v>
      </c>
      <c r="AC125" s="157">
        <v>0</v>
      </c>
      <c r="AD125" s="45">
        <v>0</v>
      </c>
      <c r="AE125" s="157">
        <v>34</v>
      </c>
      <c r="AF125" s="45">
        <v>0.5</v>
      </c>
      <c r="AG125" s="160">
        <v>99.3</v>
      </c>
      <c r="AH125" s="45">
        <v>0.5</v>
      </c>
      <c r="AI125" s="213">
        <v>4.3642857142857139</v>
      </c>
      <c r="AJ125" s="48">
        <v>3.8243765154722014</v>
      </c>
      <c r="AK125" s="175">
        <v>5.3243765154722009</v>
      </c>
      <c r="AL125" s="176">
        <v>5.25</v>
      </c>
      <c r="AM125" s="176">
        <v>5</v>
      </c>
      <c r="AN125" s="240">
        <v>-0.25</v>
      </c>
      <c r="AO125" s="215"/>
    </row>
    <row r="126" spans="1:41" s="16" customFormat="1" ht="18" customHeight="1" x14ac:dyDescent="0.2">
      <c r="A126" s="5" t="s">
        <v>278</v>
      </c>
      <c r="B126" s="6" t="s">
        <v>8</v>
      </c>
      <c r="C126" s="7" t="s">
        <v>8</v>
      </c>
      <c r="D126" s="7" t="s">
        <v>9</v>
      </c>
      <c r="E126" s="7" t="s">
        <v>10</v>
      </c>
      <c r="F126" s="8"/>
      <c r="G126" s="192" t="s">
        <v>11</v>
      </c>
      <c r="H126" s="232"/>
      <c r="I126" s="124" t="s">
        <v>279</v>
      </c>
      <c r="J126" s="124" t="s">
        <v>112</v>
      </c>
      <c r="K126" s="213">
        <v>1</v>
      </c>
      <c r="L126" s="213">
        <v>0</v>
      </c>
      <c r="M126" s="213">
        <v>0</v>
      </c>
      <c r="N126" s="9">
        <v>0</v>
      </c>
      <c r="O126" s="9">
        <v>0</v>
      </c>
      <c r="P126" s="213">
        <v>0</v>
      </c>
      <c r="Q126" s="213">
        <v>0</v>
      </c>
      <c r="R126" s="210">
        <v>6024</v>
      </c>
      <c r="S126" s="213">
        <v>0.5</v>
      </c>
      <c r="T126" s="213">
        <v>1.5</v>
      </c>
      <c r="U126" s="40"/>
      <c r="V126" s="156">
        <v>538</v>
      </c>
      <c r="W126" s="157">
        <v>0</v>
      </c>
      <c r="X126" s="45">
        <v>2.69</v>
      </c>
      <c r="Y126" s="156">
        <v>385</v>
      </c>
      <c r="Z126" s="45">
        <v>0.55000000000000004</v>
      </c>
      <c r="AA126" s="157">
        <v>0</v>
      </c>
      <c r="AB126" s="157">
        <v>0</v>
      </c>
      <c r="AC126" s="157">
        <v>0</v>
      </c>
      <c r="AD126" s="45">
        <v>0</v>
      </c>
      <c r="AE126" s="157">
        <v>61</v>
      </c>
      <c r="AF126" s="45">
        <v>0.5</v>
      </c>
      <c r="AG126" s="160">
        <v>95.8</v>
      </c>
      <c r="AH126" s="45">
        <v>0.5</v>
      </c>
      <c r="AI126" s="213">
        <v>4.24</v>
      </c>
      <c r="AJ126" s="48">
        <v>3.7154662840986892</v>
      </c>
      <c r="AK126" s="175">
        <v>5.2154662840986887</v>
      </c>
      <c r="AL126" s="176">
        <v>5.25</v>
      </c>
      <c r="AM126" s="176">
        <v>5</v>
      </c>
      <c r="AN126" s="240">
        <v>-0.25</v>
      </c>
      <c r="AO126" s="215"/>
    </row>
    <row r="127" spans="1:41" s="16" customFormat="1" ht="18" customHeight="1" x14ac:dyDescent="0.2">
      <c r="A127" s="5" t="s">
        <v>340</v>
      </c>
      <c r="B127" s="6" t="s">
        <v>8</v>
      </c>
      <c r="C127" s="7" t="s">
        <v>8</v>
      </c>
      <c r="D127" s="7" t="s">
        <v>9</v>
      </c>
      <c r="E127" s="7" t="s">
        <v>10</v>
      </c>
      <c r="F127" s="8"/>
      <c r="G127" s="192" t="s">
        <v>11</v>
      </c>
      <c r="H127" s="232"/>
      <c r="I127" s="124" t="s">
        <v>341</v>
      </c>
      <c r="J127" s="124" t="s">
        <v>112</v>
      </c>
      <c r="K127" s="213">
        <v>1</v>
      </c>
      <c r="L127" s="213">
        <v>0</v>
      </c>
      <c r="M127" s="213">
        <v>0</v>
      </c>
      <c r="N127" s="9">
        <v>0</v>
      </c>
      <c r="O127" s="9">
        <v>0</v>
      </c>
      <c r="P127" s="213">
        <v>0</v>
      </c>
      <c r="Q127" s="213">
        <v>0</v>
      </c>
      <c r="R127" s="210">
        <v>8168</v>
      </c>
      <c r="S127" s="213">
        <v>0.5</v>
      </c>
      <c r="T127" s="213">
        <v>1.5</v>
      </c>
      <c r="U127" s="40"/>
      <c r="V127" s="156">
        <v>713</v>
      </c>
      <c r="W127" s="157">
        <v>0</v>
      </c>
      <c r="X127" s="45">
        <v>3.5649999999999999</v>
      </c>
      <c r="Y127" s="156">
        <v>540</v>
      </c>
      <c r="Z127" s="45">
        <v>0.77142857142857146</v>
      </c>
      <c r="AA127" s="157">
        <v>0</v>
      </c>
      <c r="AB127" s="157">
        <v>0</v>
      </c>
      <c r="AC127" s="157">
        <v>0</v>
      </c>
      <c r="AD127" s="45">
        <v>0</v>
      </c>
      <c r="AE127" s="157">
        <v>63</v>
      </c>
      <c r="AF127" s="45">
        <v>0.5</v>
      </c>
      <c r="AG127" s="160">
        <v>102.1</v>
      </c>
      <c r="AH127" s="45">
        <v>0.5</v>
      </c>
      <c r="AI127" s="213">
        <v>5.3364285714285717</v>
      </c>
      <c r="AJ127" s="48">
        <v>4.6762548194914597</v>
      </c>
      <c r="AK127" s="175">
        <v>6.1762548194914597</v>
      </c>
      <c r="AL127" s="176">
        <v>6.25</v>
      </c>
      <c r="AM127" s="176">
        <v>6</v>
      </c>
      <c r="AN127" s="240">
        <v>-0.25</v>
      </c>
      <c r="AO127" s="215"/>
    </row>
    <row r="128" spans="1:41" s="16" customFormat="1" ht="18" customHeight="1" x14ac:dyDescent="0.2">
      <c r="A128" s="5" t="s">
        <v>332</v>
      </c>
      <c r="B128" s="6" t="s">
        <v>8</v>
      </c>
      <c r="C128" s="7" t="s">
        <v>8</v>
      </c>
      <c r="D128" s="7" t="s">
        <v>9</v>
      </c>
      <c r="E128" s="7" t="s">
        <v>10</v>
      </c>
      <c r="F128" s="8"/>
      <c r="G128" s="192" t="s">
        <v>11</v>
      </c>
      <c r="H128" s="232"/>
      <c r="I128" s="124" t="s">
        <v>333</v>
      </c>
      <c r="J128" s="124" t="s">
        <v>334</v>
      </c>
      <c r="K128" s="213">
        <v>1</v>
      </c>
      <c r="L128" s="213">
        <v>0</v>
      </c>
      <c r="M128" s="213">
        <v>0</v>
      </c>
      <c r="N128" s="9">
        <v>0</v>
      </c>
      <c r="O128" s="9">
        <v>0</v>
      </c>
      <c r="P128" s="213">
        <v>0</v>
      </c>
      <c r="Q128" s="213">
        <v>0</v>
      </c>
      <c r="R128" s="210">
        <v>10422</v>
      </c>
      <c r="S128" s="213">
        <v>1</v>
      </c>
      <c r="T128" s="213">
        <v>2</v>
      </c>
      <c r="U128" s="40"/>
      <c r="V128" s="156">
        <v>705</v>
      </c>
      <c r="W128" s="157">
        <v>0</v>
      </c>
      <c r="X128" s="45">
        <v>3.5249999999999999</v>
      </c>
      <c r="Y128" s="156">
        <v>633</v>
      </c>
      <c r="Z128" s="45">
        <v>0.90428571428571425</v>
      </c>
      <c r="AA128" s="157">
        <v>0</v>
      </c>
      <c r="AB128" s="157">
        <v>0</v>
      </c>
      <c r="AC128" s="157">
        <v>0</v>
      </c>
      <c r="AD128" s="45">
        <v>0</v>
      </c>
      <c r="AE128" s="157">
        <v>62</v>
      </c>
      <c r="AF128" s="45">
        <v>0.5</v>
      </c>
      <c r="AG128" s="160">
        <v>109.9</v>
      </c>
      <c r="AH128" s="45">
        <v>0.5</v>
      </c>
      <c r="AI128" s="213">
        <v>5.4292857142857143</v>
      </c>
      <c r="AJ128" s="48">
        <v>4.757624532586612</v>
      </c>
      <c r="AK128" s="175">
        <v>6.757624532586612</v>
      </c>
      <c r="AL128" s="176">
        <v>6.75</v>
      </c>
      <c r="AM128" s="176">
        <v>6.5</v>
      </c>
      <c r="AN128" s="240">
        <v>-0.25</v>
      </c>
      <c r="AO128" s="215"/>
    </row>
    <row r="129" spans="1:41" s="16" customFormat="1" ht="18" customHeight="1" x14ac:dyDescent="0.2">
      <c r="A129" s="5" t="s">
        <v>597</v>
      </c>
      <c r="B129" s="6" t="s">
        <v>8</v>
      </c>
      <c r="C129" s="7" t="s">
        <v>8</v>
      </c>
      <c r="D129" s="7" t="s">
        <v>9</v>
      </c>
      <c r="E129" s="7" t="s">
        <v>10</v>
      </c>
      <c r="F129" s="8"/>
      <c r="G129" s="192" t="s">
        <v>11</v>
      </c>
      <c r="H129" s="232"/>
      <c r="I129" s="124" t="s">
        <v>598</v>
      </c>
      <c r="J129" s="124" t="s">
        <v>276</v>
      </c>
      <c r="K129" s="213">
        <v>1</v>
      </c>
      <c r="L129" s="213">
        <v>0</v>
      </c>
      <c r="M129" s="213">
        <v>0</v>
      </c>
      <c r="N129" s="9">
        <v>0</v>
      </c>
      <c r="O129" s="9">
        <v>0</v>
      </c>
      <c r="P129" s="213">
        <v>0</v>
      </c>
      <c r="Q129" s="213">
        <v>0</v>
      </c>
      <c r="R129" s="210">
        <v>8005</v>
      </c>
      <c r="S129" s="213">
        <v>0.5</v>
      </c>
      <c r="T129" s="213">
        <v>1.5</v>
      </c>
      <c r="U129" s="40"/>
      <c r="V129" s="159">
        <v>548</v>
      </c>
      <c r="W129" s="157">
        <v>0</v>
      </c>
      <c r="X129" s="45">
        <v>2.74</v>
      </c>
      <c r="Y129" s="188">
        <v>283</v>
      </c>
      <c r="Z129" s="45">
        <v>0.4042857142857143</v>
      </c>
      <c r="AA129" s="157">
        <v>0</v>
      </c>
      <c r="AB129" s="157">
        <v>0</v>
      </c>
      <c r="AC129" s="157">
        <v>0</v>
      </c>
      <c r="AD129" s="45">
        <v>0</v>
      </c>
      <c r="AE129" s="157">
        <v>42</v>
      </c>
      <c r="AF129" s="45">
        <v>0.5</v>
      </c>
      <c r="AG129" s="160">
        <v>88.4</v>
      </c>
      <c r="AH129" s="45">
        <v>0.75</v>
      </c>
      <c r="AI129" s="213">
        <v>4.394285714285715</v>
      </c>
      <c r="AJ129" s="48">
        <v>3.8506651920106365</v>
      </c>
      <c r="AK129" s="175">
        <v>5.3506651920106361</v>
      </c>
      <c r="AL129" s="176">
        <v>5.25</v>
      </c>
      <c r="AM129" s="176">
        <v>5</v>
      </c>
      <c r="AN129" s="240">
        <v>-0.25</v>
      </c>
      <c r="AO129" s="215"/>
    </row>
    <row r="130" spans="1:41" s="16" customFormat="1" ht="18" customHeight="1" x14ac:dyDescent="0.2">
      <c r="A130" s="5" t="s">
        <v>233</v>
      </c>
      <c r="B130" s="6" t="s">
        <v>8</v>
      </c>
      <c r="C130" s="7" t="s">
        <v>8</v>
      </c>
      <c r="D130" s="7" t="s">
        <v>9</v>
      </c>
      <c r="E130" s="7" t="s">
        <v>10</v>
      </c>
      <c r="F130" s="8"/>
      <c r="G130" s="192" t="s">
        <v>11</v>
      </c>
      <c r="H130" s="232"/>
      <c r="I130" s="124" t="s">
        <v>234</v>
      </c>
      <c r="J130" s="124" t="s">
        <v>47</v>
      </c>
      <c r="K130" s="213">
        <v>1</v>
      </c>
      <c r="L130" s="213">
        <v>0</v>
      </c>
      <c r="M130" s="213">
        <v>0</v>
      </c>
      <c r="N130" s="9">
        <v>0</v>
      </c>
      <c r="O130" s="9">
        <v>0</v>
      </c>
      <c r="P130" s="213">
        <v>0</v>
      </c>
      <c r="Q130" s="213">
        <v>0</v>
      </c>
      <c r="R130" s="210">
        <v>5127</v>
      </c>
      <c r="S130" s="213">
        <v>0.5</v>
      </c>
      <c r="T130" s="213">
        <v>1.5</v>
      </c>
      <c r="U130" s="40"/>
      <c r="V130" s="156">
        <v>588</v>
      </c>
      <c r="W130" s="157">
        <v>0</v>
      </c>
      <c r="X130" s="45">
        <v>2.94</v>
      </c>
      <c r="Y130" s="156">
        <v>495</v>
      </c>
      <c r="Z130" s="45">
        <v>0.70714285714285718</v>
      </c>
      <c r="AA130" s="157">
        <v>0</v>
      </c>
      <c r="AB130" s="157">
        <v>0</v>
      </c>
      <c r="AC130" s="157">
        <v>0</v>
      </c>
      <c r="AD130" s="45">
        <v>0</v>
      </c>
      <c r="AE130" s="157">
        <v>0</v>
      </c>
      <c r="AF130" s="45">
        <v>0</v>
      </c>
      <c r="AG130" s="160">
        <v>113.4</v>
      </c>
      <c r="AH130" s="45">
        <v>0</v>
      </c>
      <c r="AI130" s="213">
        <v>3.6471428571428572</v>
      </c>
      <c r="AJ130" s="48">
        <v>3.1959519620296333</v>
      </c>
      <c r="AK130" s="175">
        <v>4.6959519620296337</v>
      </c>
      <c r="AL130" s="176">
        <v>4.75</v>
      </c>
      <c r="AM130" s="176">
        <v>4.5</v>
      </c>
      <c r="AN130" s="240">
        <v>-0.25</v>
      </c>
      <c r="AO130" s="215"/>
    </row>
    <row r="131" spans="1:41" s="16" customFormat="1" ht="18" customHeight="1" x14ac:dyDescent="0.2">
      <c r="A131" s="10" t="s">
        <v>500</v>
      </c>
      <c r="B131" s="11" t="s">
        <v>33</v>
      </c>
      <c r="C131" s="12" t="s">
        <v>49</v>
      </c>
      <c r="D131" s="12" t="s">
        <v>9</v>
      </c>
      <c r="E131" s="12" t="s">
        <v>10</v>
      </c>
      <c r="F131" s="13"/>
      <c r="G131" s="191" t="s">
        <v>35</v>
      </c>
      <c r="H131" s="230"/>
      <c r="I131" s="125" t="s">
        <v>501</v>
      </c>
      <c r="J131" s="125" t="s">
        <v>47</v>
      </c>
      <c r="K131" s="212">
        <v>1</v>
      </c>
      <c r="L131" s="212">
        <v>0</v>
      </c>
      <c r="M131" s="212">
        <v>0</v>
      </c>
      <c r="N131" s="212">
        <v>0</v>
      </c>
      <c r="O131" s="212">
        <v>2</v>
      </c>
      <c r="P131" s="212">
        <v>0</v>
      </c>
      <c r="Q131" s="212">
        <v>0</v>
      </c>
      <c r="R131" s="209">
        <v>33152</v>
      </c>
      <c r="S131" s="212">
        <v>2</v>
      </c>
      <c r="T131" s="212">
        <v>5</v>
      </c>
      <c r="U131" s="40"/>
      <c r="V131" s="197">
        <v>1245</v>
      </c>
      <c r="W131" s="197">
        <v>196</v>
      </c>
      <c r="X131" s="45">
        <v>3.9866666666666664</v>
      </c>
      <c r="Y131" s="197">
        <v>703</v>
      </c>
      <c r="Z131" s="45">
        <v>1.0042857142857142</v>
      </c>
      <c r="AA131" s="197">
        <v>31</v>
      </c>
      <c r="AB131" s="197">
        <v>66</v>
      </c>
      <c r="AC131" s="197">
        <v>0</v>
      </c>
      <c r="AD131" s="45">
        <v>1.6166666666666667</v>
      </c>
      <c r="AE131" s="197">
        <v>0</v>
      </c>
      <c r="AF131" s="45">
        <v>0</v>
      </c>
      <c r="AG131" s="199">
        <v>103.3</v>
      </c>
      <c r="AH131" s="45">
        <v>0.5</v>
      </c>
      <c r="AI131" s="212">
        <v>7.1076190476190479</v>
      </c>
      <c r="AJ131" s="200">
        <v>6.2283299367090104</v>
      </c>
      <c r="AK131" s="174">
        <v>11.228329936709009</v>
      </c>
      <c r="AL131" s="174">
        <v>11.25</v>
      </c>
      <c r="AM131" s="174">
        <v>21</v>
      </c>
      <c r="AN131" s="239">
        <v>-0.25</v>
      </c>
      <c r="AO131" s="215"/>
    </row>
    <row r="132" spans="1:41" s="16" customFormat="1" ht="18" customHeight="1" x14ac:dyDescent="0.2">
      <c r="A132" s="10" t="s">
        <v>502</v>
      </c>
      <c r="B132" s="11" t="s">
        <v>33</v>
      </c>
      <c r="C132" s="12" t="s">
        <v>34</v>
      </c>
      <c r="D132" s="12" t="s">
        <v>9</v>
      </c>
      <c r="E132" s="12" t="s">
        <v>10</v>
      </c>
      <c r="F132" s="13"/>
      <c r="G132" s="191" t="s">
        <v>11</v>
      </c>
      <c r="H132" s="230"/>
      <c r="I132" s="125" t="s">
        <v>503</v>
      </c>
      <c r="J132" s="125" t="s">
        <v>47</v>
      </c>
      <c r="K132" s="212">
        <v>1</v>
      </c>
      <c r="L132" s="212">
        <v>0</v>
      </c>
      <c r="M132" s="212">
        <v>0</v>
      </c>
      <c r="N132" s="212">
        <v>0</v>
      </c>
      <c r="O132" s="212">
        <v>0</v>
      </c>
      <c r="P132" s="212">
        <v>0</v>
      </c>
      <c r="Q132" s="212">
        <v>0</v>
      </c>
      <c r="R132" s="209">
        <v>11759</v>
      </c>
      <c r="S132" s="212">
        <v>1</v>
      </c>
      <c r="T132" s="212">
        <v>2</v>
      </c>
      <c r="U132" s="40"/>
      <c r="V132" s="197">
        <v>474</v>
      </c>
      <c r="W132" s="197">
        <v>0</v>
      </c>
      <c r="X132" s="45">
        <v>2.37</v>
      </c>
      <c r="Y132" s="197">
        <v>261</v>
      </c>
      <c r="Z132" s="45">
        <v>0.37285714285714283</v>
      </c>
      <c r="AA132" s="197">
        <v>3</v>
      </c>
      <c r="AB132" s="197">
        <v>23</v>
      </c>
      <c r="AC132" s="197">
        <v>0</v>
      </c>
      <c r="AD132" s="45">
        <v>0.43333333333333335</v>
      </c>
      <c r="AE132" s="197">
        <v>0</v>
      </c>
      <c r="AF132" s="45">
        <v>0</v>
      </c>
      <c r="AG132" s="199">
        <v>88.7</v>
      </c>
      <c r="AH132" s="45">
        <v>0.75</v>
      </c>
      <c r="AI132" s="212">
        <v>3.9261904761904765</v>
      </c>
      <c r="AJ132" s="200">
        <v>3.4404783818950686</v>
      </c>
      <c r="AK132" s="174">
        <v>5.440478381895069</v>
      </c>
      <c r="AL132" s="174">
        <v>5.5</v>
      </c>
      <c r="AM132" s="174"/>
      <c r="AN132" s="239"/>
      <c r="AO132" s="215"/>
    </row>
    <row r="133" spans="1:41" s="16" customFormat="1" ht="18" customHeight="1" x14ac:dyDescent="0.2">
      <c r="A133" s="10" t="s">
        <v>504</v>
      </c>
      <c r="B133" s="11" t="s">
        <v>33</v>
      </c>
      <c r="C133" s="12" t="s">
        <v>34</v>
      </c>
      <c r="D133" s="12" t="s">
        <v>9</v>
      </c>
      <c r="E133" s="12" t="s">
        <v>10</v>
      </c>
      <c r="F133" s="13"/>
      <c r="G133" s="191" t="s">
        <v>11</v>
      </c>
      <c r="H133" s="230"/>
      <c r="I133" s="125" t="s">
        <v>505</v>
      </c>
      <c r="J133" s="125" t="s">
        <v>47</v>
      </c>
      <c r="K133" s="212">
        <v>1</v>
      </c>
      <c r="L133" s="212">
        <v>0</v>
      </c>
      <c r="M133" s="212">
        <v>0</v>
      </c>
      <c r="N133" s="212">
        <v>0</v>
      </c>
      <c r="O133" s="212">
        <v>0</v>
      </c>
      <c r="P133" s="212">
        <v>0</v>
      </c>
      <c r="Q133" s="212">
        <v>0</v>
      </c>
      <c r="R133" s="209">
        <v>10001</v>
      </c>
      <c r="S133" s="212">
        <v>1</v>
      </c>
      <c r="T133" s="212">
        <v>2</v>
      </c>
      <c r="U133" s="40"/>
      <c r="V133" s="197">
        <v>351</v>
      </c>
      <c r="W133" s="197">
        <v>0</v>
      </c>
      <c r="X133" s="45">
        <v>1.7549999999999999</v>
      </c>
      <c r="Y133" s="197">
        <v>187</v>
      </c>
      <c r="Z133" s="45">
        <v>0.26714285714285713</v>
      </c>
      <c r="AA133" s="197">
        <v>9</v>
      </c>
      <c r="AB133" s="197">
        <v>3</v>
      </c>
      <c r="AC133" s="197">
        <v>0</v>
      </c>
      <c r="AD133" s="45">
        <v>0.2</v>
      </c>
      <c r="AE133" s="197">
        <v>0</v>
      </c>
      <c r="AF133" s="45">
        <v>0</v>
      </c>
      <c r="AG133" s="199">
        <v>81.8</v>
      </c>
      <c r="AH133" s="45">
        <v>0.75</v>
      </c>
      <c r="AI133" s="212">
        <v>2.972142857142857</v>
      </c>
      <c r="AJ133" s="200">
        <v>2.6044567399148657</v>
      </c>
      <c r="AK133" s="174">
        <v>4.6044567399148661</v>
      </c>
      <c r="AL133" s="174">
        <v>4.5</v>
      </c>
      <c r="AM133" s="174"/>
      <c r="AN133" s="239"/>
      <c r="AO133" s="215"/>
    </row>
    <row r="134" spans="1:41" s="16" customFormat="1" ht="18" customHeight="1" x14ac:dyDescent="0.2">
      <c r="A134" s="5" t="s">
        <v>406</v>
      </c>
      <c r="B134" s="6" t="s">
        <v>8</v>
      </c>
      <c r="C134" s="7" t="s">
        <v>8</v>
      </c>
      <c r="D134" s="7" t="s">
        <v>9</v>
      </c>
      <c r="E134" s="7" t="s">
        <v>10</v>
      </c>
      <c r="F134" s="8"/>
      <c r="G134" s="192" t="s">
        <v>11</v>
      </c>
      <c r="H134" s="232"/>
      <c r="I134" s="124" t="s">
        <v>404</v>
      </c>
      <c r="J134" s="124" t="s">
        <v>407</v>
      </c>
      <c r="K134" s="213">
        <v>1</v>
      </c>
      <c r="L134" s="213">
        <v>0</v>
      </c>
      <c r="M134" s="213">
        <v>0</v>
      </c>
      <c r="N134" s="9">
        <v>0</v>
      </c>
      <c r="O134" s="9">
        <v>0</v>
      </c>
      <c r="P134" s="213">
        <v>0</v>
      </c>
      <c r="Q134" s="213">
        <v>0</v>
      </c>
      <c r="R134" s="210">
        <v>4540</v>
      </c>
      <c r="S134" s="213">
        <v>0.5</v>
      </c>
      <c r="T134" s="213">
        <v>1.5</v>
      </c>
      <c r="U134" s="40"/>
      <c r="V134" s="156">
        <v>393</v>
      </c>
      <c r="W134" s="157">
        <v>0</v>
      </c>
      <c r="X134" s="45">
        <v>1.9650000000000001</v>
      </c>
      <c r="Y134" s="156">
        <v>381</v>
      </c>
      <c r="Z134" s="45">
        <v>0.54428571428571426</v>
      </c>
      <c r="AA134" s="157">
        <v>0</v>
      </c>
      <c r="AB134" s="157">
        <v>0</v>
      </c>
      <c r="AC134" s="157">
        <v>0</v>
      </c>
      <c r="AD134" s="45">
        <v>0</v>
      </c>
      <c r="AE134" s="157">
        <v>0</v>
      </c>
      <c r="AF134" s="45">
        <v>0</v>
      </c>
      <c r="AG134" s="160">
        <v>115</v>
      </c>
      <c r="AH134" s="45">
        <v>0</v>
      </c>
      <c r="AI134" s="213">
        <v>2.5092857142857143</v>
      </c>
      <c r="AJ134" s="48">
        <v>2.1988600161790255</v>
      </c>
      <c r="AK134" s="175">
        <v>3.6988600161790255</v>
      </c>
      <c r="AL134" s="176">
        <v>3.75</v>
      </c>
      <c r="AM134" s="176">
        <v>3.5</v>
      </c>
      <c r="AN134" s="240">
        <v>-0.25</v>
      </c>
      <c r="AO134" s="215"/>
    </row>
    <row r="135" spans="1:41" s="16" customFormat="1" ht="18" customHeight="1" x14ac:dyDescent="0.2">
      <c r="A135" s="5" t="s">
        <v>228</v>
      </c>
      <c r="B135" s="6" t="s">
        <v>8</v>
      </c>
      <c r="C135" s="7" t="s">
        <v>8</v>
      </c>
      <c r="D135" s="7" t="s">
        <v>9</v>
      </c>
      <c r="E135" s="7" t="s">
        <v>10</v>
      </c>
      <c r="F135" s="8"/>
      <c r="G135" s="192" t="s">
        <v>11</v>
      </c>
      <c r="H135" s="232"/>
      <c r="I135" s="124" t="s">
        <v>229</v>
      </c>
      <c r="J135" s="124" t="s">
        <v>230</v>
      </c>
      <c r="K135" s="213">
        <v>1</v>
      </c>
      <c r="L135" s="213">
        <v>0</v>
      </c>
      <c r="M135" s="213">
        <v>0</v>
      </c>
      <c r="N135" s="9">
        <v>0</v>
      </c>
      <c r="O135" s="9">
        <v>0</v>
      </c>
      <c r="P135" s="213">
        <v>0</v>
      </c>
      <c r="Q135" s="213">
        <v>0</v>
      </c>
      <c r="R135" s="210">
        <v>7640</v>
      </c>
      <c r="S135" s="213">
        <v>0.5</v>
      </c>
      <c r="T135" s="213">
        <v>1.5</v>
      </c>
      <c r="U135" s="40"/>
      <c r="V135" s="156">
        <v>318</v>
      </c>
      <c r="W135" s="157">
        <v>0</v>
      </c>
      <c r="X135" s="45">
        <v>1.59</v>
      </c>
      <c r="Y135" s="156">
        <v>257</v>
      </c>
      <c r="Z135" s="45">
        <v>0.36714285714285716</v>
      </c>
      <c r="AA135" s="157">
        <v>0</v>
      </c>
      <c r="AB135" s="157">
        <v>0</v>
      </c>
      <c r="AC135" s="157">
        <v>0</v>
      </c>
      <c r="AD135" s="45">
        <v>0</v>
      </c>
      <c r="AE135" s="157">
        <v>0</v>
      </c>
      <c r="AF135" s="45">
        <v>0</v>
      </c>
      <c r="AG135" s="160">
        <v>98</v>
      </c>
      <c r="AH135" s="45">
        <v>0.5</v>
      </c>
      <c r="AI135" s="213">
        <v>2.4571428571428573</v>
      </c>
      <c r="AJ135" s="48">
        <v>2.1531677926717472</v>
      </c>
      <c r="AK135" s="175">
        <v>3.6531677926717472</v>
      </c>
      <c r="AL135" s="176">
        <v>3.75</v>
      </c>
      <c r="AM135" s="176">
        <v>3.5</v>
      </c>
      <c r="AN135" s="240">
        <v>-0.25</v>
      </c>
      <c r="AO135" s="215"/>
    </row>
    <row r="136" spans="1:41" s="16" customFormat="1" ht="18" customHeight="1" x14ac:dyDescent="0.2">
      <c r="A136" s="5" t="s">
        <v>356</v>
      </c>
      <c r="B136" s="6" t="s">
        <v>8</v>
      </c>
      <c r="C136" s="7" t="s">
        <v>8</v>
      </c>
      <c r="D136" s="7" t="s">
        <v>9</v>
      </c>
      <c r="E136" s="137" t="s">
        <v>29</v>
      </c>
      <c r="F136" s="8"/>
      <c r="G136" s="192" t="s">
        <v>11</v>
      </c>
      <c r="H136" s="231" t="s">
        <v>35</v>
      </c>
      <c r="I136" s="124" t="s">
        <v>357</v>
      </c>
      <c r="J136" s="124" t="s">
        <v>263</v>
      </c>
      <c r="K136" s="213">
        <v>1</v>
      </c>
      <c r="L136" s="9">
        <v>1</v>
      </c>
      <c r="M136" s="213">
        <v>0</v>
      </c>
      <c r="N136" s="9">
        <v>0</v>
      </c>
      <c r="O136" s="9">
        <v>0</v>
      </c>
      <c r="P136" s="213">
        <v>0</v>
      </c>
      <c r="Q136" s="213">
        <v>0.5</v>
      </c>
      <c r="R136" s="210">
        <v>9248</v>
      </c>
      <c r="S136" s="213">
        <v>0.5</v>
      </c>
      <c r="T136" s="213">
        <v>3</v>
      </c>
      <c r="U136" s="40"/>
      <c r="V136" s="156">
        <v>816</v>
      </c>
      <c r="W136" s="157">
        <v>0</v>
      </c>
      <c r="X136" s="45">
        <v>4.08</v>
      </c>
      <c r="Y136" s="156">
        <v>82</v>
      </c>
      <c r="Z136" s="45">
        <v>0.11714285714285715</v>
      </c>
      <c r="AA136" s="157">
        <v>0</v>
      </c>
      <c r="AB136" s="157">
        <v>0</v>
      </c>
      <c r="AC136" s="157">
        <v>0</v>
      </c>
      <c r="AD136" s="45">
        <v>0</v>
      </c>
      <c r="AE136" s="157">
        <v>57</v>
      </c>
      <c r="AF136" s="45">
        <v>0.5</v>
      </c>
      <c r="AG136" s="160">
        <v>74.900000000000006</v>
      </c>
      <c r="AH136" s="45">
        <v>0.75</v>
      </c>
      <c r="AI136" s="213">
        <v>5.4471428571428575</v>
      </c>
      <c r="AJ136" s="48">
        <v>4.7732725543356809</v>
      </c>
      <c r="AK136" s="175">
        <v>7.7732725543356809</v>
      </c>
      <c r="AL136" s="176">
        <v>7.75</v>
      </c>
      <c r="AM136" s="176">
        <v>7.5</v>
      </c>
      <c r="AN136" s="240">
        <v>-0.25</v>
      </c>
      <c r="AO136" s="215"/>
    </row>
    <row r="137" spans="1:41" s="16" customFormat="1" ht="18" customHeight="1" x14ac:dyDescent="0.2">
      <c r="A137" s="5" t="s">
        <v>410</v>
      </c>
      <c r="B137" s="6" t="s">
        <v>8</v>
      </c>
      <c r="C137" s="7" t="s">
        <v>8</v>
      </c>
      <c r="D137" s="7" t="s">
        <v>9</v>
      </c>
      <c r="E137" s="7" t="s">
        <v>10</v>
      </c>
      <c r="F137" s="8"/>
      <c r="G137" s="192" t="s">
        <v>11</v>
      </c>
      <c r="H137" s="232"/>
      <c r="I137" s="124" t="s">
        <v>409</v>
      </c>
      <c r="J137" s="124" t="s">
        <v>263</v>
      </c>
      <c r="K137" s="213">
        <v>1</v>
      </c>
      <c r="L137" s="213">
        <v>0</v>
      </c>
      <c r="M137" s="213">
        <v>0</v>
      </c>
      <c r="N137" s="9">
        <v>0</v>
      </c>
      <c r="O137" s="9">
        <v>0</v>
      </c>
      <c r="P137" s="213">
        <v>0</v>
      </c>
      <c r="Q137" s="213">
        <v>0</v>
      </c>
      <c r="R137" s="210">
        <v>7808</v>
      </c>
      <c r="S137" s="213">
        <v>0.5</v>
      </c>
      <c r="T137" s="213">
        <v>1.5</v>
      </c>
      <c r="U137" s="40"/>
      <c r="V137" s="156">
        <v>638</v>
      </c>
      <c r="W137" s="157">
        <v>0</v>
      </c>
      <c r="X137" s="45">
        <v>3.19</v>
      </c>
      <c r="Y137" s="156">
        <v>295</v>
      </c>
      <c r="Z137" s="45">
        <v>0.42142857142857143</v>
      </c>
      <c r="AA137" s="157">
        <v>0</v>
      </c>
      <c r="AB137" s="157">
        <v>0</v>
      </c>
      <c r="AC137" s="157">
        <v>0</v>
      </c>
      <c r="AD137" s="45">
        <v>0</v>
      </c>
      <c r="AE137" s="157">
        <v>59</v>
      </c>
      <c r="AF137" s="45">
        <v>0.5</v>
      </c>
      <c r="AG137" s="160">
        <v>86.1</v>
      </c>
      <c r="AH137" s="45">
        <v>0.75</v>
      </c>
      <c r="AI137" s="213">
        <v>4.8614285714285712</v>
      </c>
      <c r="AJ137" s="48">
        <v>4.2600174409662523</v>
      </c>
      <c r="AK137" s="175">
        <v>5.7600174409662523</v>
      </c>
      <c r="AL137" s="176">
        <v>5.75</v>
      </c>
      <c r="AM137" s="176">
        <v>5.5</v>
      </c>
      <c r="AN137" s="240">
        <v>-0.25</v>
      </c>
      <c r="AO137" s="215"/>
    </row>
    <row r="138" spans="1:41" s="16" customFormat="1" ht="18" customHeight="1" x14ac:dyDescent="0.2">
      <c r="A138" s="5" t="s">
        <v>284</v>
      </c>
      <c r="B138" s="6" t="s">
        <v>8</v>
      </c>
      <c r="C138" s="7" t="s">
        <v>8</v>
      </c>
      <c r="D138" s="7" t="s">
        <v>9</v>
      </c>
      <c r="E138" s="7" t="s">
        <v>10</v>
      </c>
      <c r="F138" s="8"/>
      <c r="G138" s="192" t="s">
        <v>11</v>
      </c>
      <c r="H138" s="232"/>
      <c r="I138" s="124" t="s">
        <v>283</v>
      </c>
      <c r="J138" s="124" t="s">
        <v>285</v>
      </c>
      <c r="K138" s="213">
        <v>1</v>
      </c>
      <c r="L138" s="213">
        <v>0</v>
      </c>
      <c r="M138" s="213">
        <v>0</v>
      </c>
      <c r="N138" s="9">
        <v>0</v>
      </c>
      <c r="O138" s="9">
        <v>0</v>
      </c>
      <c r="P138" s="213">
        <v>0</v>
      </c>
      <c r="Q138" s="213">
        <v>0</v>
      </c>
      <c r="R138" s="210">
        <v>4952</v>
      </c>
      <c r="S138" s="213">
        <v>0.5</v>
      </c>
      <c r="T138" s="213">
        <v>1.5</v>
      </c>
      <c r="U138" s="40"/>
      <c r="V138" s="156">
        <v>513</v>
      </c>
      <c r="W138" s="157">
        <v>0</v>
      </c>
      <c r="X138" s="45">
        <v>2.5649999999999999</v>
      </c>
      <c r="Y138" s="157">
        <v>405</v>
      </c>
      <c r="Z138" s="45">
        <v>0.57857142857142863</v>
      </c>
      <c r="AA138" s="157">
        <v>0</v>
      </c>
      <c r="AB138" s="157">
        <v>0</v>
      </c>
      <c r="AC138" s="157">
        <v>0</v>
      </c>
      <c r="AD138" s="45">
        <v>0</v>
      </c>
      <c r="AE138" s="157">
        <v>0</v>
      </c>
      <c r="AF138" s="45">
        <v>0</v>
      </c>
      <c r="AG138" s="160">
        <v>110.2</v>
      </c>
      <c r="AH138" s="45">
        <v>0</v>
      </c>
      <c r="AI138" s="213">
        <v>3.1435714285714287</v>
      </c>
      <c r="AJ138" s="48">
        <v>2.7546777487059178</v>
      </c>
      <c r="AK138" s="175">
        <v>4.2546777487059178</v>
      </c>
      <c r="AL138" s="176">
        <v>4.25</v>
      </c>
      <c r="AM138" s="176">
        <v>4</v>
      </c>
      <c r="AN138" s="240">
        <v>-0.25</v>
      </c>
      <c r="AO138" s="215"/>
    </row>
    <row r="139" spans="1:41" s="16" customFormat="1" ht="18" customHeight="1" x14ac:dyDescent="0.2">
      <c r="A139" s="5" t="s">
        <v>7</v>
      </c>
      <c r="B139" s="6" t="s">
        <v>8</v>
      </c>
      <c r="C139" s="7" t="s">
        <v>8</v>
      </c>
      <c r="D139" s="7" t="s">
        <v>9</v>
      </c>
      <c r="E139" s="7" t="s">
        <v>10</v>
      </c>
      <c r="F139" s="8"/>
      <c r="G139" s="192" t="s">
        <v>11</v>
      </c>
      <c r="H139" s="232"/>
      <c r="I139" s="124" t="s">
        <v>12</v>
      </c>
      <c r="J139" s="124" t="s">
        <v>13</v>
      </c>
      <c r="K139" s="213">
        <v>1</v>
      </c>
      <c r="L139" s="213">
        <v>0</v>
      </c>
      <c r="M139" s="213">
        <v>0</v>
      </c>
      <c r="N139" s="9">
        <v>0</v>
      </c>
      <c r="O139" s="9">
        <v>0</v>
      </c>
      <c r="P139" s="213">
        <v>0</v>
      </c>
      <c r="Q139" s="213">
        <v>0</v>
      </c>
      <c r="R139" s="210">
        <v>8831</v>
      </c>
      <c r="S139" s="213">
        <v>0.5</v>
      </c>
      <c r="T139" s="213">
        <v>1.5</v>
      </c>
      <c r="U139" s="40"/>
      <c r="V139" s="157">
        <v>893</v>
      </c>
      <c r="W139" s="157">
        <v>0</v>
      </c>
      <c r="X139" s="45">
        <v>4.4649999999999999</v>
      </c>
      <c r="Y139" s="157">
        <v>757</v>
      </c>
      <c r="Z139" s="45">
        <v>1.0814285714285714</v>
      </c>
      <c r="AA139" s="157">
        <v>0</v>
      </c>
      <c r="AB139" s="157">
        <v>0</v>
      </c>
      <c r="AC139" s="157">
        <v>0</v>
      </c>
      <c r="AD139" s="45">
        <v>0</v>
      </c>
      <c r="AE139" s="157">
        <v>0</v>
      </c>
      <c r="AF139" s="45">
        <v>0</v>
      </c>
      <c r="AG139" s="160">
        <v>107.9</v>
      </c>
      <c r="AH139" s="45">
        <v>0.5</v>
      </c>
      <c r="AI139" s="213">
        <v>6.0464285714285708</v>
      </c>
      <c r="AJ139" s="48">
        <v>5.2984201642343995</v>
      </c>
      <c r="AK139" s="175">
        <v>6.7984201642343995</v>
      </c>
      <c r="AL139" s="176">
        <v>6.75</v>
      </c>
      <c r="AM139" s="176">
        <v>6.5</v>
      </c>
      <c r="AN139" s="240">
        <v>-0.25</v>
      </c>
      <c r="AO139" s="215"/>
    </row>
    <row r="140" spans="1:41" s="16" customFormat="1" ht="18" customHeight="1" x14ac:dyDescent="0.2">
      <c r="A140" s="5" t="s">
        <v>442</v>
      </c>
      <c r="B140" s="6" t="s">
        <v>8</v>
      </c>
      <c r="C140" s="7" t="s">
        <v>8</v>
      </c>
      <c r="D140" s="7" t="s">
        <v>9</v>
      </c>
      <c r="E140" s="7" t="s">
        <v>10</v>
      </c>
      <c r="F140" s="8"/>
      <c r="G140" s="192" t="s">
        <v>11</v>
      </c>
      <c r="H140" s="232"/>
      <c r="I140" s="124" t="s">
        <v>443</v>
      </c>
      <c r="J140" s="124" t="s">
        <v>210</v>
      </c>
      <c r="K140" s="213">
        <v>1</v>
      </c>
      <c r="L140" s="213">
        <v>0</v>
      </c>
      <c r="M140" s="213">
        <v>0</v>
      </c>
      <c r="N140" s="9">
        <v>0</v>
      </c>
      <c r="O140" s="9">
        <v>0</v>
      </c>
      <c r="P140" s="213">
        <v>0</v>
      </c>
      <c r="Q140" s="213">
        <v>0</v>
      </c>
      <c r="R140" s="210">
        <v>7690</v>
      </c>
      <c r="S140" s="213">
        <v>0.5</v>
      </c>
      <c r="T140" s="213">
        <v>1.5</v>
      </c>
      <c r="U140" s="40"/>
      <c r="V140" s="156">
        <v>486</v>
      </c>
      <c r="W140" s="157">
        <v>0</v>
      </c>
      <c r="X140" s="45">
        <v>2.4300000000000002</v>
      </c>
      <c r="Y140" s="156">
        <v>356</v>
      </c>
      <c r="Z140" s="45">
        <v>0.50857142857142856</v>
      </c>
      <c r="AA140" s="157">
        <v>0</v>
      </c>
      <c r="AB140" s="157">
        <v>0</v>
      </c>
      <c r="AC140" s="157">
        <v>0</v>
      </c>
      <c r="AD140" s="45">
        <v>0</v>
      </c>
      <c r="AE140" s="157">
        <v>0</v>
      </c>
      <c r="AF140" s="45">
        <v>0</v>
      </c>
      <c r="AG140" s="160">
        <v>85.3</v>
      </c>
      <c r="AH140" s="45">
        <v>0.75</v>
      </c>
      <c r="AI140" s="213">
        <v>3.6885714285714286</v>
      </c>
      <c r="AJ140" s="48">
        <v>3.232255372487471</v>
      </c>
      <c r="AK140" s="175">
        <v>4.7322553724874705</v>
      </c>
      <c r="AL140" s="176">
        <v>4.75</v>
      </c>
      <c r="AM140" s="176">
        <v>4.5</v>
      </c>
      <c r="AN140" s="240">
        <v>-0.25</v>
      </c>
      <c r="AO140" s="215"/>
    </row>
    <row r="141" spans="1:41" s="16" customFormat="1" ht="18" customHeight="1" x14ac:dyDescent="0.2">
      <c r="A141" s="5" t="s">
        <v>288</v>
      </c>
      <c r="B141" s="6" t="s">
        <v>8</v>
      </c>
      <c r="C141" s="7" t="s">
        <v>8</v>
      </c>
      <c r="D141" s="7" t="s">
        <v>9</v>
      </c>
      <c r="E141" s="7" t="s">
        <v>10</v>
      </c>
      <c r="F141" s="8"/>
      <c r="G141" s="192" t="s">
        <v>11</v>
      </c>
      <c r="H141" s="232"/>
      <c r="I141" s="124" t="s">
        <v>287</v>
      </c>
      <c r="J141" s="124" t="s">
        <v>289</v>
      </c>
      <c r="K141" s="213">
        <v>1</v>
      </c>
      <c r="L141" s="213">
        <v>0</v>
      </c>
      <c r="M141" s="213">
        <v>0</v>
      </c>
      <c r="N141" s="9">
        <v>0</v>
      </c>
      <c r="O141" s="9">
        <v>0</v>
      </c>
      <c r="P141" s="213">
        <v>0</v>
      </c>
      <c r="Q141" s="213">
        <v>0</v>
      </c>
      <c r="R141" s="210">
        <v>4824</v>
      </c>
      <c r="S141" s="213">
        <v>0.5</v>
      </c>
      <c r="T141" s="213">
        <v>1.5</v>
      </c>
      <c r="U141" s="40"/>
      <c r="V141" s="156">
        <v>427</v>
      </c>
      <c r="W141" s="157">
        <v>0</v>
      </c>
      <c r="X141" s="45">
        <v>2.1349999999999998</v>
      </c>
      <c r="Y141" s="156">
        <v>391</v>
      </c>
      <c r="Z141" s="45">
        <v>0.55857142857142861</v>
      </c>
      <c r="AA141" s="157">
        <v>0</v>
      </c>
      <c r="AB141" s="157">
        <v>0</v>
      </c>
      <c r="AC141" s="157">
        <v>0</v>
      </c>
      <c r="AD141" s="45">
        <v>0</v>
      </c>
      <c r="AE141" s="157">
        <v>0</v>
      </c>
      <c r="AF141" s="45">
        <v>0</v>
      </c>
      <c r="AG141" s="160">
        <v>94.5</v>
      </c>
      <c r="AH141" s="45">
        <v>0.5</v>
      </c>
      <c r="AI141" s="213">
        <v>3.1935714285714285</v>
      </c>
      <c r="AJ141" s="48">
        <v>2.798492209603308</v>
      </c>
      <c r="AK141" s="175">
        <v>4.2984922096033085</v>
      </c>
      <c r="AL141" s="176">
        <v>4.25</v>
      </c>
      <c r="AM141" s="176">
        <v>4</v>
      </c>
      <c r="AN141" s="240">
        <v>-0.25</v>
      </c>
      <c r="AO141" s="215"/>
    </row>
    <row r="142" spans="1:41" s="16" customFormat="1" ht="18" customHeight="1" x14ac:dyDescent="0.2">
      <c r="A142" s="5" t="s">
        <v>235</v>
      </c>
      <c r="B142" s="6" t="s">
        <v>8</v>
      </c>
      <c r="C142" s="7" t="s">
        <v>8</v>
      </c>
      <c r="D142" s="7" t="s">
        <v>9</v>
      </c>
      <c r="E142" s="7" t="s">
        <v>10</v>
      </c>
      <c r="F142" s="8"/>
      <c r="G142" s="192" t="s">
        <v>11</v>
      </c>
      <c r="H142" s="232"/>
      <c r="I142" s="124" t="s">
        <v>236</v>
      </c>
      <c r="J142" s="124" t="s">
        <v>237</v>
      </c>
      <c r="K142" s="213">
        <v>1</v>
      </c>
      <c r="L142" s="213">
        <v>0</v>
      </c>
      <c r="M142" s="213">
        <v>0</v>
      </c>
      <c r="N142" s="9">
        <v>0</v>
      </c>
      <c r="O142" s="9">
        <v>0</v>
      </c>
      <c r="P142" s="213">
        <v>0</v>
      </c>
      <c r="Q142" s="213">
        <v>0</v>
      </c>
      <c r="R142" s="210">
        <v>5823</v>
      </c>
      <c r="S142" s="213">
        <v>0.5</v>
      </c>
      <c r="T142" s="213">
        <v>1.5</v>
      </c>
      <c r="U142" s="40"/>
      <c r="V142" s="156">
        <v>431</v>
      </c>
      <c r="W142" s="157">
        <v>0</v>
      </c>
      <c r="X142" s="45">
        <v>2.1549999999999998</v>
      </c>
      <c r="Y142" s="156">
        <v>341</v>
      </c>
      <c r="Z142" s="45">
        <v>0.48714285714285716</v>
      </c>
      <c r="AA142" s="157">
        <v>0</v>
      </c>
      <c r="AB142" s="157">
        <v>0</v>
      </c>
      <c r="AC142" s="157">
        <v>0</v>
      </c>
      <c r="AD142" s="45">
        <v>0</v>
      </c>
      <c r="AE142" s="157">
        <v>0</v>
      </c>
      <c r="AF142" s="45">
        <v>0</v>
      </c>
      <c r="AG142" s="160">
        <v>91.7</v>
      </c>
      <c r="AH142" s="45">
        <v>0.5</v>
      </c>
      <c r="AI142" s="213">
        <v>3.1421428571428569</v>
      </c>
      <c r="AJ142" s="48">
        <v>2.7534259069659925</v>
      </c>
      <c r="AK142" s="175">
        <v>4.2534259069659921</v>
      </c>
      <c r="AL142" s="176">
        <v>4.25</v>
      </c>
      <c r="AM142" s="176">
        <v>4</v>
      </c>
      <c r="AN142" s="240">
        <v>-0.25</v>
      </c>
      <c r="AO142" s="215"/>
    </row>
    <row r="143" spans="1:41" s="16" customFormat="1" ht="18" customHeight="1" x14ac:dyDescent="0.2">
      <c r="A143" s="5" t="s">
        <v>599</v>
      </c>
      <c r="B143" s="6" t="s">
        <v>8</v>
      </c>
      <c r="C143" s="7" t="s">
        <v>8</v>
      </c>
      <c r="D143" s="7" t="s">
        <v>9</v>
      </c>
      <c r="E143" s="137" t="s">
        <v>29</v>
      </c>
      <c r="F143" s="8"/>
      <c r="G143" s="192" t="s">
        <v>11</v>
      </c>
      <c r="H143" s="232"/>
      <c r="I143" s="124" t="s">
        <v>598</v>
      </c>
      <c r="J143" s="124" t="s">
        <v>313</v>
      </c>
      <c r="K143" s="213">
        <v>1</v>
      </c>
      <c r="L143" s="9">
        <v>1</v>
      </c>
      <c r="M143" s="213">
        <v>0</v>
      </c>
      <c r="N143" s="9">
        <v>0</v>
      </c>
      <c r="O143" s="9">
        <v>0</v>
      </c>
      <c r="P143" s="213">
        <v>0</v>
      </c>
      <c r="Q143" s="213">
        <v>0</v>
      </c>
      <c r="R143" s="210">
        <v>7895</v>
      </c>
      <c r="S143" s="213">
        <v>0.5</v>
      </c>
      <c r="T143" s="213">
        <v>2.5</v>
      </c>
      <c r="U143" s="40"/>
      <c r="V143" s="159">
        <v>482</v>
      </c>
      <c r="W143" s="157">
        <v>0</v>
      </c>
      <c r="X143" s="45">
        <v>2.41</v>
      </c>
      <c r="Y143" s="159">
        <v>395</v>
      </c>
      <c r="Z143" s="45">
        <v>0.56428571428571428</v>
      </c>
      <c r="AA143" s="157">
        <v>0</v>
      </c>
      <c r="AB143" s="157">
        <v>0</v>
      </c>
      <c r="AC143" s="157">
        <v>0</v>
      </c>
      <c r="AD143" s="45">
        <v>0</v>
      </c>
      <c r="AE143" s="157">
        <v>52</v>
      </c>
      <c r="AF143" s="45">
        <v>0.5</v>
      </c>
      <c r="AG143" s="160">
        <v>78.7</v>
      </c>
      <c r="AH143" s="45">
        <v>0.75</v>
      </c>
      <c r="AI143" s="213">
        <v>4.2242857142857142</v>
      </c>
      <c r="AJ143" s="48">
        <v>3.7016960249595088</v>
      </c>
      <c r="AK143" s="175">
        <v>6.2016960249595083</v>
      </c>
      <c r="AL143" s="176">
        <v>6.25</v>
      </c>
      <c r="AM143" s="176">
        <v>6</v>
      </c>
      <c r="AN143" s="240">
        <v>-0.25</v>
      </c>
      <c r="AO143" s="215"/>
    </row>
    <row r="144" spans="1:41" s="16" customFormat="1" ht="18" customHeight="1" x14ac:dyDescent="0.2">
      <c r="A144" s="5" t="s">
        <v>116</v>
      </c>
      <c r="B144" s="6" t="s">
        <v>8</v>
      </c>
      <c r="C144" s="7" t="s">
        <v>8</v>
      </c>
      <c r="D144" s="7" t="s">
        <v>9</v>
      </c>
      <c r="E144" s="7" t="s">
        <v>10</v>
      </c>
      <c r="F144" s="8"/>
      <c r="G144" s="192" t="s">
        <v>11</v>
      </c>
      <c r="H144" s="232"/>
      <c r="I144" s="124" t="s">
        <v>117</v>
      </c>
      <c r="J144" s="124" t="s">
        <v>118</v>
      </c>
      <c r="K144" s="213">
        <v>1</v>
      </c>
      <c r="L144" s="213">
        <v>0</v>
      </c>
      <c r="M144" s="213">
        <v>0</v>
      </c>
      <c r="N144" s="9">
        <v>0</v>
      </c>
      <c r="O144" s="9">
        <v>0</v>
      </c>
      <c r="P144" s="213">
        <v>0</v>
      </c>
      <c r="Q144" s="213">
        <v>0</v>
      </c>
      <c r="R144" s="210">
        <v>7916</v>
      </c>
      <c r="S144" s="213">
        <v>0.5</v>
      </c>
      <c r="T144" s="213">
        <v>1.5</v>
      </c>
      <c r="U144" s="40"/>
      <c r="V144" s="156">
        <v>701</v>
      </c>
      <c r="W144" s="157">
        <v>0</v>
      </c>
      <c r="X144" s="45">
        <v>3.5049999999999999</v>
      </c>
      <c r="Y144" s="156">
        <v>570</v>
      </c>
      <c r="Z144" s="45">
        <v>0.81428571428571428</v>
      </c>
      <c r="AA144" s="157">
        <v>0</v>
      </c>
      <c r="AB144" s="157">
        <v>0</v>
      </c>
      <c r="AC144" s="157">
        <v>0</v>
      </c>
      <c r="AD144" s="45">
        <v>0</v>
      </c>
      <c r="AE144" s="157">
        <v>62</v>
      </c>
      <c r="AF144" s="45">
        <v>0.5</v>
      </c>
      <c r="AG144" s="160">
        <v>103.9</v>
      </c>
      <c r="AH144" s="45">
        <v>0.5</v>
      </c>
      <c r="AI144" s="213">
        <v>5.319285714285714</v>
      </c>
      <c r="AJ144" s="48">
        <v>4.6612327186123537</v>
      </c>
      <c r="AK144" s="175">
        <v>6.1612327186123537</v>
      </c>
      <c r="AL144" s="176">
        <v>6.25</v>
      </c>
      <c r="AM144" s="176">
        <v>6</v>
      </c>
      <c r="AN144" s="240">
        <v>-0.25</v>
      </c>
      <c r="AO144" s="215"/>
    </row>
    <row r="145" spans="1:41" s="16" customFormat="1" ht="18" customHeight="1" x14ac:dyDescent="0.2">
      <c r="A145" s="5" t="s">
        <v>543</v>
      </c>
      <c r="B145" s="6" t="s">
        <v>8</v>
      </c>
      <c r="C145" s="7" t="s">
        <v>8</v>
      </c>
      <c r="D145" s="7" t="s">
        <v>9</v>
      </c>
      <c r="E145" s="7" t="s">
        <v>10</v>
      </c>
      <c r="F145" s="8"/>
      <c r="G145" s="192" t="s">
        <v>11</v>
      </c>
      <c r="H145" s="232"/>
      <c r="I145" s="124" t="s">
        <v>544</v>
      </c>
      <c r="J145" s="124" t="s">
        <v>545</v>
      </c>
      <c r="K145" s="213">
        <v>1</v>
      </c>
      <c r="L145" s="213">
        <v>0</v>
      </c>
      <c r="M145" s="213">
        <v>0</v>
      </c>
      <c r="N145" s="9">
        <v>0</v>
      </c>
      <c r="O145" s="9">
        <v>0</v>
      </c>
      <c r="P145" s="213">
        <v>0</v>
      </c>
      <c r="Q145" s="213">
        <v>0</v>
      </c>
      <c r="R145" s="210">
        <v>4856</v>
      </c>
      <c r="S145" s="213">
        <v>0.5</v>
      </c>
      <c r="T145" s="213">
        <v>1.5</v>
      </c>
      <c r="U145" s="40"/>
      <c r="V145" s="156">
        <v>496</v>
      </c>
      <c r="W145" s="157">
        <v>0</v>
      </c>
      <c r="X145" s="45">
        <v>2.48</v>
      </c>
      <c r="Y145" s="156">
        <v>432</v>
      </c>
      <c r="Z145" s="45">
        <v>0.6171428571428571</v>
      </c>
      <c r="AA145" s="157">
        <v>0</v>
      </c>
      <c r="AB145" s="157">
        <v>0</v>
      </c>
      <c r="AC145" s="157">
        <v>0</v>
      </c>
      <c r="AD145" s="45">
        <v>0</v>
      </c>
      <c r="AE145" s="157">
        <v>0</v>
      </c>
      <c r="AF145" s="45">
        <v>0</v>
      </c>
      <c r="AG145" s="160">
        <v>100.4</v>
      </c>
      <c r="AH145" s="45">
        <v>0.5</v>
      </c>
      <c r="AI145" s="213">
        <v>3.597142857142857</v>
      </c>
      <c r="AJ145" s="48">
        <v>3.1521375011322434</v>
      </c>
      <c r="AK145" s="175">
        <v>4.652137501132243</v>
      </c>
      <c r="AL145" s="176">
        <v>4.75</v>
      </c>
      <c r="AM145" s="176">
        <v>4.5</v>
      </c>
      <c r="AN145" s="240">
        <v>-0.25</v>
      </c>
      <c r="AO145" s="215"/>
    </row>
    <row r="146" spans="1:41" s="16" customFormat="1" ht="18" customHeight="1" x14ac:dyDescent="0.2">
      <c r="A146" s="5" t="s">
        <v>165</v>
      </c>
      <c r="B146" s="6" t="s">
        <v>8</v>
      </c>
      <c r="C146" s="7" t="s">
        <v>8</v>
      </c>
      <c r="D146" s="7" t="s">
        <v>9</v>
      </c>
      <c r="E146" s="7" t="s">
        <v>10</v>
      </c>
      <c r="F146" s="8"/>
      <c r="G146" s="192" t="s">
        <v>11</v>
      </c>
      <c r="H146" s="232"/>
      <c r="I146" s="124" t="s">
        <v>166</v>
      </c>
      <c r="J146" s="124" t="s">
        <v>167</v>
      </c>
      <c r="K146" s="213">
        <v>1</v>
      </c>
      <c r="L146" s="213">
        <v>0</v>
      </c>
      <c r="M146" s="213">
        <v>0</v>
      </c>
      <c r="N146" s="9">
        <v>0</v>
      </c>
      <c r="O146" s="9">
        <v>0</v>
      </c>
      <c r="P146" s="213">
        <v>0</v>
      </c>
      <c r="Q146" s="213">
        <v>0</v>
      </c>
      <c r="R146" s="210">
        <v>4885</v>
      </c>
      <c r="S146" s="213">
        <v>0.5</v>
      </c>
      <c r="T146" s="213">
        <v>1.5</v>
      </c>
      <c r="U146" s="40"/>
      <c r="V146" s="156">
        <v>493</v>
      </c>
      <c r="W146" s="157">
        <v>0</v>
      </c>
      <c r="X146" s="45">
        <v>2.4649999999999999</v>
      </c>
      <c r="Y146" s="156">
        <v>449</v>
      </c>
      <c r="Z146" s="45">
        <v>0.64142857142857146</v>
      </c>
      <c r="AA146" s="157">
        <v>0</v>
      </c>
      <c r="AB146" s="157">
        <v>0</v>
      </c>
      <c r="AC146" s="157">
        <v>0</v>
      </c>
      <c r="AD146" s="45">
        <v>0</v>
      </c>
      <c r="AE146" s="157">
        <v>0</v>
      </c>
      <c r="AF146" s="45">
        <v>0</v>
      </c>
      <c r="AG146" s="160">
        <v>107.4</v>
      </c>
      <c r="AH146" s="45">
        <v>0.5</v>
      </c>
      <c r="AI146" s="213">
        <v>3.6064285714285713</v>
      </c>
      <c r="AJ146" s="48">
        <v>3.1602744724417584</v>
      </c>
      <c r="AK146" s="175">
        <v>4.660274472441758</v>
      </c>
      <c r="AL146" s="176">
        <v>4.75</v>
      </c>
      <c r="AM146" s="176">
        <v>4.5</v>
      </c>
      <c r="AN146" s="240">
        <v>-0.25</v>
      </c>
      <c r="AO146" s="215"/>
    </row>
    <row r="147" spans="1:41" s="16" customFormat="1" ht="18" customHeight="1" x14ac:dyDescent="0.2">
      <c r="A147" s="5" t="s">
        <v>168</v>
      </c>
      <c r="B147" s="6" t="s">
        <v>8</v>
      </c>
      <c r="C147" s="7" t="s">
        <v>8</v>
      </c>
      <c r="D147" s="7" t="s">
        <v>9</v>
      </c>
      <c r="E147" s="7" t="s">
        <v>10</v>
      </c>
      <c r="F147" s="8"/>
      <c r="G147" s="192" t="s">
        <v>11</v>
      </c>
      <c r="H147" s="232"/>
      <c r="I147" s="124" t="s">
        <v>169</v>
      </c>
      <c r="J147" s="124" t="s">
        <v>71</v>
      </c>
      <c r="K147" s="213">
        <v>1</v>
      </c>
      <c r="L147" s="213">
        <v>0</v>
      </c>
      <c r="M147" s="213">
        <v>0</v>
      </c>
      <c r="N147" s="9">
        <v>0</v>
      </c>
      <c r="O147" s="9">
        <v>0</v>
      </c>
      <c r="P147" s="213">
        <v>0</v>
      </c>
      <c r="Q147" s="213">
        <v>0</v>
      </c>
      <c r="R147" s="210">
        <v>5935</v>
      </c>
      <c r="S147" s="213">
        <v>0.5</v>
      </c>
      <c r="T147" s="213">
        <v>1.5</v>
      </c>
      <c r="U147" s="40"/>
      <c r="V147" s="156">
        <v>449</v>
      </c>
      <c r="W147" s="157">
        <v>0</v>
      </c>
      <c r="X147" s="45">
        <v>2.2450000000000001</v>
      </c>
      <c r="Y147" s="156">
        <v>352</v>
      </c>
      <c r="Z147" s="45">
        <v>0.50285714285714289</v>
      </c>
      <c r="AA147" s="157">
        <v>0</v>
      </c>
      <c r="AB147" s="157">
        <v>0</v>
      </c>
      <c r="AC147" s="157">
        <v>0</v>
      </c>
      <c r="AD147" s="45">
        <v>0</v>
      </c>
      <c r="AE147" s="157">
        <v>0</v>
      </c>
      <c r="AF147" s="45">
        <v>0</v>
      </c>
      <c r="AG147" s="160">
        <v>97.1</v>
      </c>
      <c r="AH147" s="45">
        <v>0.5</v>
      </c>
      <c r="AI147" s="213">
        <v>3.2478571428571428</v>
      </c>
      <c r="AJ147" s="48">
        <v>2.8460621957204748</v>
      </c>
      <c r="AK147" s="175">
        <v>4.3460621957204744</v>
      </c>
      <c r="AL147" s="176">
        <v>4.25</v>
      </c>
      <c r="AM147" s="176">
        <v>4</v>
      </c>
      <c r="AN147" s="240">
        <v>-0.25</v>
      </c>
      <c r="AO147" s="215"/>
    </row>
    <row r="148" spans="1:41" s="16" customFormat="1" ht="18" customHeight="1" x14ac:dyDescent="0.2">
      <c r="A148" s="10" t="s">
        <v>550</v>
      </c>
      <c r="B148" s="11" t="s">
        <v>8</v>
      </c>
      <c r="C148" s="12" t="s">
        <v>8</v>
      </c>
      <c r="D148" s="12" t="s">
        <v>9</v>
      </c>
      <c r="E148" s="12" t="s">
        <v>10</v>
      </c>
      <c r="F148" s="13"/>
      <c r="G148" s="191" t="s">
        <v>11</v>
      </c>
      <c r="H148" s="230"/>
      <c r="I148" s="125" t="s">
        <v>549</v>
      </c>
      <c r="J148" s="125" t="s">
        <v>124</v>
      </c>
      <c r="K148" s="212">
        <v>1</v>
      </c>
      <c r="L148" s="212">
        <v>0</v>
      </c>
      <c r="M148" s="212">
        <v>0</v>
      </c>
      <c r="N148" s="212">
        <v>0</v>
      </c>
      <c r="O148" s="212">
        <v>0</v>
      </c>
      <c r="P148" s="212">
        <v>0</v>
      </c>
      <c r="Q148" s="212">
        <v>0</v>
      </c>
      <c r="R148" s="209">
        <v>8977</v>
      </c>
      <c r="S148" s="212">
        <v>0.5</v>
      </c>
      <c r="T148" s="212">
        <v>1.5</v>
      </c>
      <c r="U148" s="40"/>
      <c r="V148" s="197">
        <v>491</v>
      </c>
      <c r="W148" s="197">
        <v>0</v>
      </c>
      <c r="X148" s="45">
        <v>2.4550000000000001</v>
      </c>
      <c r="Y148" s="197">
        <v>158</v>
      </c>
      <c r="Z148" s="45">
        <v>0.2257142857142857</v>
      </c>
      <c r="AA148" s="197">
        <v>0</v>
      </c>
      <c r="AB148" s="197">
        <v>0</v>
      </c>
      <c r="AC148" s="197">
        <v>0</v>
      </c>
      <c r="AD148" s="45">
        <v>0</v>
      </c>
      <c r="AE148" s="197">
        <v>0</v>
      </c>
      <c r="AF148" s="45">
        <v>0</v>
      </c>
      <c r="AG148" s="199">
        <v>95</v>
      </c>
      <c r="AH148" s="45">
        <v>0.5</v>
      </c>
      <c r="AI148" s="212">
        <v>3.1807142857142856</v>
      </c>
      <c r="AJ148" s="200">
        <v>2.7872256339439794</v>
      </c>
      <c r="AK148" s="174">
        <v>4.2872256339439794</v>
      </c>
      <c r="AL148" s="174">
        <v>4.25</v>
      </c>
      <c r="AM148" s="174">
        <v>4</v>
      </c>
      <c r="AN148" s="239">
        <v>-0.25</v>
      </c>
      <c r="AO148" s="10" t="s">
        <v>548</v>
      </c>
    </row>
    <row r="149" spans="1:41" s="16" customFormat="1" ht="18" customHeight="1" x14ac:dyDescent="0.2">
      <c r="A149" s="5" t="s">
        <v>154</v>
      </c>
      <c r="B149" s="6" t="s">
        <v>8</v>
      </c>
      <c r="C149" s="7" t="s">
        <v>8</v>
      </c>
      <c r="D149" s="7" t="s">
        <v>9</v>
      </c>
      <c r="E149" s="7" t="s">
        <v>10</v>
      </c>
      <c r="F149" s="8"/>
      <c r="G149" s="192" t="s">
        <v>11</v>
      </c>
      <c r="H149" s="232"/>
      <c r="I149" s="124" t="s">
        <v>155</v>
      </c>
      <c r="J149" s="124" t="s">
        <v>156</v>
      </c>
      <c r="K149" s="213">
        <v>1</v>
      </c>
      <c r="L149" s="213">
        <v>0</v>
      </c>
      <c r="M149" s="213">
        <v>0</v>
      </c>
      <c r="N149" s="9">
        <v>0</v>
      </c>
      <c r="O149" s="9">
        <v>0</v>
      </c>
      <c r="P149" s="213">
        <v>0</v>
      </c>
      <c r="Q149" s="213">
        <v>0</v>
      </c>
      <c r="R149" s="210">
        <v>6547</v>
      </c>
      <c r="S149" s="213">
        <v>0.5</v>
      </c>
      <c r="T149" s="213">
        <v>1.5</v>
      </c>
      <c r="U149" s="40"/>
      <c r="V149" s="156">
        <v>346</v>
      </c>
      <c r="W149" s="157">
        <v>0</v>
      </c>
      <c r="X149" s="45">
        <v>1.73</v>
      </c>
      <c r="Y149" s="156">
        <v>327</v>
      </c>
      <c r="Z149" s="45">
        <v>0.46714285714285714</v>
      </c>
      <c r="AA149" s="157">
        <v>0</v>
      </c>
      <c r="AB149" s="157">
        <v>0</v>
      </c>
      <c r="AC149" s="157">
        <v>0</v>
      </c>
      <c r="AD149" s="45">
        <v>0</v>
      </c>
      <c r="AE149" s="157">
        <v>0</v>
      </c>
      <c r="AF149" s="45">
        <v>0</v>
      </c>
      <c r="AG149" s="160">
        <v>94.1</v>
      </c>
      <c r="AH149" s="45">
        <v>0.5</v>
      </c>
      <c r="AI149" s="213">
        <v>2.6971428571428571</v>
      </c>
      <c r="AJ149" s="48">
        <v>2.3634772049792199</v>
      </c>
      <c r="AK149" s="175">
        <v>3.8634772049792199</v>
      </c>
      <c r="AL149" s="176">
        <v>3.75</v>
      </c>
      <c r="AM149" s="176">
        <v>3.5</v>
      </c>
      <c r="AN149" s="240">
        <v>-0.25</v>
      </c>
      <c r="AO149" s="215"/>
    </row>
    <row r="150" spans="1:41" s="16" customFormat="1" ht="18" customHeight="1" x14ac:dyDescent="0.2">
      <c r="A150" s="5" t="s">
        <v>20</v>
      </c>
      <c r="B150" s="6" t="s">
        <v>8</v>
      </c>
      <c r="C150" s="7" t="s">
        <v>8</v>
      </c>
      <c r="D150" s="7" t="s">
        <v>9</v>
      </c>
      <c r="E150" s="7" t="s">
        <v>10</v>
      </c>
      <c r="F150" s="8"/>
      <c r="G150" s="192" t="s">
        <v>11</v>
      </c>
      <c r="H150" s="232"/>
      <c r="I150" s="124" t="s">
        <v>21</v>
      </c>
      <c r="J150" s="124" t="s">
        <v>22</v>
      </c>
      <c r="K150" s="213">
        <v>1</v>
      </c>
      <c r="L150" s="213">
        <v>0</v>
      </c>
      <c r="M150" s="213">
        <v>0</v>
      </c>
      <c r="N150" s="9">
        <v>0</v>
      </c>
      <c r="O150" s="9">
        <v>0</v>
      </c>
      <c r="P150" s="213">
        <v>0</v>
      </c>
      <c r="Q150" s="213">
        <v>0</v>
      </c>
      <c r="R150" s="210">
        <v>3191</v>
      </c>
      <c r="S150" s="213">
        <v>0.5</v>
      </c>
      <c r="T150" s="213">
        <v>1.5</v>
      </c>
      <c r="U150" s="40"/>
      <c r="V150" s="159">
        <v>256</v>
      </c>
      <c r="W150" s="157">
        <v>0</v>
      </c>
      <c r="X150" s="45">
        <v>1.28</v>
      </c>
      <c r="Y150" s="159">
        <v>194</v>
      </c>
      <c r="Z150" s="45">
        <v>0.27714285714285714</v>
      </c>
      <c r="AA150" s="157">
        <v>0</v>
      </c>
      <c r="AB150" s="157">
        <v>0</v>
      </c>
      <c r="AC150" s="157">
        <v>0</v>
      </c>
      <c r="AD150" s="45">
        <v>0</v>
      </c>
      <c r="AE150" s="157">
        <v>0</v>
      </c>
      <c r="AF150" s="45">
        <v>0</v>
      </c>
      <c r="AG150" s="160">
        <v>95.4</v>
      </c>
      <c r="AH150" s="45">
        <v>0.5</v>
      </c>
      <c r="AI150" s="213">
        <v>2.0571428571428569</v>
      </c>
      <c r="AJ150" s="48">
        <v>1.802652105492625</v>
      </c>
      <c r="AK150" s="175">
        <v>3.302652105492625</v>
      </c>
      <c r="AL150" s="176">
        <v>3.25</v>
      </c>
      <c r="AM150" s="176">
        <v>3</v>
      </c>
      <c r="AN150" s="240">
        <v>-0.25</v>
      </c>
      <c r="AO150" s="215"/>
    </row>
    <row r="151" spans="1:41" s="16" customFormat="1" ht="18" customHeight="1" x14ac:dyDescent="0.2">
      <c r="A151" s="5" t="s">
        <v>434</v>
      </c>
      <c r="B151" s="6" t="s">
        <v>8</v>
      </c>
      <c r="C151" s="7" t="s">
        <v>8</v>
      </c>
      <c r="D151" s="7" t="s">
        <v>9</v>
      </c>
      <c r="E151" s="7" t="s">
        <v>10</v>
      </c>
      <c r="F151" s="8"/>
      <c r="G151" s="192" t="s">
        <v>11</v>
      </c>
      <c r="H151" s="232"/>
      <c r="I151" s="124" t="s">
        <v>435</v>
      </c>
      <c r="J151" s="124" t="s">
        <v>436</v>
      </c>
      <c r="K151" s="213">
        <v>1</v>
      </c>
      <c r="L151" s="213">
        <v>0</v>
      </c>
      <c r="M151" s="213">
        <v>0</v>
      </c>
      <c r="N151" s="9">
        <v>0</v>
      </c>
      <c r="O151" s="9">
        <v>0</v>
      </c>
      <c r="P151" s="213">
        <v>0</v>
      </c>
      <c r="Q151" s="213">
        <v>0</v>
      </c>
      <c r="R151" s="210">
        <v>4591</v>
      </c>
      <c r="S151" s="213">
        <v>0.5</v>
      </c>
      <c r="T151" s="213">
        <v>1.5</v>
      </c>
      <c r="U151" s="40"/>
      <c r="V151" s="156">
        <v>421</v>
      </c>
      <c r="W151" s="157">
        <v>0</v>
      </c>
      <c r="X151" s="45">
        <v>2.105</v>
      </c>
      <c r="Y151" s="156">
        <v>344</v>
      </c>
      <c r="Z151" s="45">
        <v>0.49142857142857144</v>
      </c>
      <c r="AA151" s="157">
        <v>0</v>
      </c>
      <c r="AB151" s="157">
        <v>0</v>
      </c>
      <c r="AC151" s="157">
        <v>0</v>
      </c>
      <c r="AD151" s="45">
        <v>0</v>
      </c>
      <c r="AE151" s="157">
        <v>0</v>
      </c>
      <c r="AF151" s="45">
        <v>0</v>
      </c>
      <c r="AG151" s="160">
        <v>99.9</v>
      </c>
      <c r="AH151" s="45">
        <v>0.5</v>
      </c>
      <c r="AI151" s="213">
        <v>3.0964285714285715</v>
      </c>
      <c r="AJ151" s="48">
        <v>2.7133669712883783</v>
      </c>
      <c r="AK151" s="175">
        <v>4.2133669712883783</v>
      </c>
      <c r="AL151" s="176">
        <v>4.25</v>
      </c>
      <c r="AM151" s="176">
        <v>4</v>
      </c>
      <c r="AN151" s="240">
        <v>-0.25</v>
      </c>
      <c r="AO151" s="215"/>
    </row>
    <row r="152" spans="1:41" s="16" customFormat="1" ht="18" customHeight="1" x14ac:dyDescent="0.2">
      <c r="A152" s="5" t="s">
        <v>238</v>
      </c>
      <c r="B152" s="6" t="s">
        <v>8</v>
      </c>
      <c r="C152" s="7" t="s">
        <v>8</v>
      </c>
      <c r="D152" s="7" t="s">
        <v>9</v>
      </c>
      <c r="E152" s="7" t="s">
        <v>10</v>
      </c>
      <c r="F152" s="8"/>
      <c r="G152" s="192" t="s">
        <v>11</v>
      </c>
      <c r="H152" s="232"/>
      <c r="I152" s="124" t="s">
        <v>239</v>
      </c>
      <c r="J152" s="124" t="s">
        <v>240</v>
      </c>
      <c r="K152" s="213">
        <v>1</v>
      </c>
      <c r="L152" s="213">
        <v>0</v>
      </c>
      <c r="M152" s="213">
        <v>0</v>
      </c>
      <c r="N152" s="9">
        <v>0</v>
      </c>
      <c r="O152" s="9">
        <v>0</v>
      </c>
      <c r="P152" s="213">
        <v>0</v>
      </c>
      <c r="Q152" s="213">
        <v>0</v>
      </c>
      <c r="R152" s="210">
        <v>5500</v>
      </c>
      <c r="S152" s="213">
        <v>0.5</v>
      </c>
      <c r="T152" s="213">
        <v>1.5</v>
      </c>
      <c r="U152" s="40"/>
      <c r="V152" s="156">
        <v>341</v>
      </c>
      <c r="W152" s="157">
        <v>0</v>
      </c>
      <c r="X152" s="45">
        <v>1.7050000000000001</v>
      </c>
      <c r="Y152" s="156">
        <v>254</v>
      </c>
      <c r="Z152" s="45">
        <v>0.36285714285714288</v>
      </c>
      <c r="AA152" s="157">
        <v>0</v>
      </c>
      <c r="AB152" s="157">
        <v>0</v>
      </c>
      <c r="AC152" s="157">
        <v>0</v>
      </c>
      <c r="AD152" s="45">
        <v>0</v>
      </c>
      <c r="AE152" s="157">
        <v>0</v>
      </c>
      <c r="AF152" s="45">
        <v>0</v>
      </c>
      <c r="AG152" s="160">
        <v>97.3</v>
      </c>
      <c r="AH152" s="45">
        <v>0.5</v>
      </c>
      <c r="AI152" s="213">
        <v>2.5678571428571431</v>
      </c>
      <c r="AJ152" s="48">
        <v>2.2501855275159679</v>
      </c>
      <c r="AK152" s="175">
        <v>3.7501855275159679</v>
      </c>
      <c r="AL152" s="176">
        <v>3.75</v>
      </c>
      <c r="AM152" s="176">
        <v>3.5</v>
      </c>
      <c r="AN152" s="240">
        <v>-0.25</v>
      </c>
      <c r="AO152" s="215"/>
    </row>
    <row r="153" spans="1:41" s="16" customFormat="1" ht="18" customHeight="1" x14ac:dyDescent="0.2">
      <c r="A153" s="5" t="s">
        <v>528</v>
      </c>
      <c r="B153" s="6" t="s">
        <v>8</v>
      </c>
      <c r="C153" s="7" t="s">
        <v>8</v>
      </c>
      <c r="D153" s="7" t="s">
        <v>9</v>
      </c>
      <c r="E153" s="7" t="s">
        <v>10</v>
      </c>
      <c r="F153" s="8"/>
      <c r="G153" s="192" t="s">
        <v>11</v>
      </c>
      <c r="H153" s="232"/>
      <c r="I153" s="124" t="s">
        <v>529</v>
      </c>
      <c r="J153" s="124" t="s">
        <v>240</v>
      </c>
      <c r="K153" s="213">
        <v>1</v>
      </c>
      <c r="L153" s="213">
        <v>0</v>
      </c>
      <c r="M153" s="213">
        <v>0</v>
      </c>
      <c r="N153" s="9">
        <v>0</v>
      </c>
      <c r="O153" s="9">
        <v>0</v>
      </c>
      <c r="P153" s="213">
        <v>0</v>
      </c>
      <c r="Q153" s="213">
        <v>0</v>
      </c>
      <c r="R153" s="210">
        <v>8664</v>
      </c>
      <c r="S153" s="213">
        <v>0.5</v>
      </c>
      <c r="T153" s="213">
        <v>1.5</v>
      </c>
      <c r="U153" s="40"/>
      <c r="V153" s="156">
        <v>534</v>
      </c>
      <c r="W153" s="157">
        <v>0</v>
      </c>
      <c r="X153" s="45">
        <v>2.67</v>
      </c>
      <c r="Y153" s="156">
        <v>315</v>
      </c>
      <c r="Z153" s="45">
        <v>0.45</v>
      </c>
      <c r="AA153" s="157">
        <v>0</v>
      </c>
      <c r="AB153" s="157">
        <v>0</v>
      </c>
      <c r="AC153" s="157">
        <v>0</v>
      </c>
      <c r="AD153" s="45">
        <v>0</v>
      </c>
      <c r="AE153" s="157">
        <v>33</v>
      </c>
      <c r="AF153" s="45">
        <v>0.5</v>
      </c>
      <c r="AG153" s="160">
        <v>89.2</v>
      </c>
      <c r="AH153" s="45">
        <v>0.75</v>
      </c>
      <c r="AI153" s="213">
        <v>4.37</v>
      </c>
      <c r="AJ153" s="48">
        <v>3.8293838824319026</v>
      </c>
      <c r="AK153" s="175">
        <v>5.3293838824319026</v>
      </c>
      <c r="AL153" s="176">
        <v>5.25</v>
      </c>
      <c r="AM153" s="176">
        <v>5</v>
      </c>
      <c r="AN153" s="240">
        <v>-0.25</v>
      </c>
      <c r="AO153" s="215"/>
    </row>
    <row r="154" spans="1:41" s="16" customFormat="1" ht="18" customHeight="1" x14ac:dyDescent="0.2">
      <c r="A154" s="5" t="s">
        <v>588</v>
      </c>
      <c r="B154" s="6" t="s">
        <v>8</v>
      </c>
      <c r="C154" s="7" t="s">
        <v>8</v>
      </c>
      <c r="D154" s="7" t="s">
        <v>9</v>
      </c>
      <c r="E154" s="137" t="s">
        <v>29</v>
      </c>
      <c r="F154" s="8"/>
      <c r="G154" s="192" t="s">
        <v>11</v>
      </c>
      <c r="H154" s="232"/>
      <c r="I154" s="124" t="s">
        <v>589</v>
      </c>
      <c r="J154" s="124" t="s">
        <v>590</v>
      </c>
      <c r="K154" s="213">
        <v>1</v>
      </c>
      <c r="L154" s="9">
        <v>1</v>
      </c>
      <c r="M154" s="213">
        <v>0</v>
      </c>
      <c r="N154" s="9">
        <v>0</v>
      </c>
      <c r="O154" s="9">
        <v>0</v>
      </c>
      <c r="P154" s="213">
        <v>0</v>
      </c>
      <c r="Q154" s="213">
        <v>0</v>
      </c>
      <c r="R154" s="210">
        <v>3304</v>
      </c>
      <c r="S154" s="213">
        <v>0.5</v>
      </c>
      <c r="T154" s="213">
        <v>2.5</v>
      </c>
      <c r="U154" s="40"/>
      <c r="V154" s="159">
        <v>223</v>
      </c>
      <c r="W154" s="157">
        <v>0</v>
      </c>
      <c r="X154" s="45">
        <v>1.115</v>
      </c>
      <c r="Y154" s="159">
        <v>192</v>
      </c>
      <c r="Z154" s="45">
        <v>0.2742857142857143</v>
      </c>
      <c r="AA154" s="157">
        <v>0</v>
      </c>
      <c r="AB154" s="157">
        <v>0</v>
      </c>
      <c r="AC154" s="157">
        <v>0</v>
      </c>
      <c r="AD154" s="45">
        <v>0</v>
      </c>
      <c r="AE154" s="157">
        <v>0</v>
      </c>
      <c r="AF154" s="45">
        <v>0</v>
      </c>
      <c r="AG154" s="160">
        <v>80.599999999999994</v>
      </c>
      <c r="AH154" s="45">
        <v>0.75</v>
      </c>
      <c r="AI154" s="213">
        <v>2.1392857142857142</v>
      </c>
      <c r="AJ154" s="48">
        <v>1.8746330055383376</v>
      </c>
      <c r="AK154" s="175">
        <v>4.3746330055383371</v>
      </c>
      <c r="AL154" s="176">
        <v>4.25</v>
      </c>
      <c r="AM154" s="176">
        <v>4</v>
      </c>
      <c r="AN154" s="240">
        <v>-0.25</v>
      </c>
      <c r="AO154" s="215"/>
    </row>
    <row r="155" spans="1:41" s="16" customFormat="1" ht="18" customHeight="1" x14ac:dyDescent="0.2">
      <c r="A155" s="10" t="s">
        <v>296</v>
      </c>
      <c r="B155" s="11" t="s">
        <v>8</v>
      </c>
      <c r="C155" s="12" t="s">
        <v>8</v>
      </c>
      <c r="D155" s="12" t="s">
        <v>9</v>
      </c>
      <c r="E155" s="14" t="s">
        <v>42</v>
      </c>
      <c r="F155" s="19" t="s">
        <v>35</v>
      </c>
      <c r="G155" s="191" t="s">
        <v>35</v>
      </c>
      <c r="H155" s="231" t="s">
        <v>35</v>
      </c>
      <c r="I155" s="125" t="s">
        <v>297</v>
      </c>
      <c r="J155" s="125" t="s">
        <v>38</v>
      </c>
      <c r="K155" s="212">
        <v>1</v>
      </c>
      <c r="L155" s="212">
        <v>0</v>
      </c>
      <c r="M155" s="212">
        <v>1.5</v>
      </c>
      <c r="N155" s="212">
        <v>0.25</v>
      </c>
      <c r="O155" s="212">
        <v>2</v>
      </c>
      <c r="P155" s="212">
        <v>0.5</v>
      </c>
      <c r="Q155" s="212">
        <v>0.5</v>
      </c>
      <c r="R155" s="209">
        <v>12606</v>
      </c>
      <c r="S155" s="212">
        <v>1</v>
      </c>
      <c r="T155" s="212">
        <v>6.75</v>
      </c>
      <c r="U155" s="40"/>
      <c r="V155" s="197">
        <v>337</v>
      </c>
      <c r="W155" s="197">
        <v>0</v>
      </c>
      <c r="X155" s="45">
        <v>1.6850000000000001</v>
      </c>
      <c r="Y155" s="197">
        <v>128</v>
      </c>
      <c r="Z155" s="45">
        <v>0.18285714285714286</v>
      </c>
      <c r="AA155" s="197">
        <v>17</v>
      </c>
      <c r="AB155" s="197">
        <v>12</v>
      </c>
      <c r="AC155" s="197">
        <v>14</v>
      </c>
      <c r="AD155" s="45">
        <v>0.6</v>
      </c>
      <c r="AE155" s="197">
        <v>57</v>
      </c>
      <c r="AF155" s="45">
        <v>0.5</v>
      </c>
      <c r="AG155" s="199">
        <v>75.599999999999994</v>
      </c>
      <c r="AH155" s="45">
        <v>0.75</v>
      </c>
      <c r="AI155" s="212">
        <v>3.717857142857143</v>
      </c>
      <c r="AJ155" s="200">
        <v>3.2579181281559424</v>
      </c>
      <c r="AK155" s="174">
        <v>10.007918128155943</v>
      </c>
      <c r="AL155" s="174">
        <v>10</v>
      </c>
      <c r="AM155" s="174">
        <v>10.5</v>
      </c>
      <c r="AN155" s="239">
        <v>0</v>
      </c>
      <c r="AO155" s="215"/>
    </row>
    <row r="156" spans="1:41" s="16" customFormat="1" ht="18" customHeight="1" x14ac:dyDescent="0.2">
      <c r="A156" s="10" t="s">
        <v>666</v>
      </c>
      <c r="B156" s="6"/>
      <c r="C156" s="12" t="s">
        <v>662</v>
      </c>
      <c r="D156" s="12" t="s">
        <v>9</v>
      </c>
      <c r="E156" s="12" t="s">
        <v>10</v>
      </c>
      <c r="F156" s="13"/>
      <c r="G156" s="191" t="s">
        <v>11</v>
      </c>
      <c r="H156" s="230"/>
      <c r="I156" s="125" t="s">
        <v>297</v>
      </c>
      <c r="J156" s="125" t="s">
        <v>38</v>
      </c>
      <c r="K156" s="212">
        <v>0.25</v>
      </c>
      <c r="L156" s="212">
        <v>0</v>
      </c>
      <c r="M156" s="212">
        <v>0</v>
      </c>
      <c r="N156" s="212">
        <v>0</v>
      </c>
      <c r="O156" s="212">
        <v>0</v>
      </c>
      <c r="P156" s="212">
        <v>0</v>
      </c>
      <c r="Q156" s="212">
        <v>0</v>
      </c>
      <c r="R156" s="209">
        <v>0</v>
      </c>
      <c r="S156" s="212">
        <v>0</v>
      </c>
      <c r="T156" s="212">
        <v>0.25</v>
      </c>
      <c r="U156" s="40"/>
      <c r="V156" s="197">
        <v>30</v>
      </c>
      <c r="W156" s="197">
        <v>0</v>
      </c>
      <c r="X156" s="45">
        <v>0.30612244897959184</v>
      </c>
      <c r="Y156" s="197">
        <v>0</v>
      </c>
      <c r="Z156" s="45">
        <v>0</v>
      </c>
      <c r="AA156" s="197">
        <v>0</v>
      </c>
      <c r="AB156" s="197">
        <v>0</v>
      </c>
      <c r="AC156" s="197">
        <v>0</v>
      </c>
      <c r="AD156" s="45">
        <v>0</v>
      </c>
      <c r="AE156" s="197">
        <v>0</v>
      </c>
      <c r="AF156" s="45">
        <v>0</v>
      </c>
      <c r="AG156" s="199"/>
      <c r="AH156" s="45"/>
      <c r="AI156" s="212">
        <v>0.30612244897959184</v>
      </c>
      <c r="AJ156" s="200">
        <v>0.26825180141259303</v>
      </c>
      <c r="AK156" s="174">
        <v>0.51825180141259297</v>
      </c>
      <c r="AL156" s="174">
        <v>0.5</v>
      </c>
      <c r="AM156" s="174"/>
      <c r="AN156" s="239"/>
      <c r="AO156" s="215"/>
    </row>
    <row r="157" spans="1:41" s="16" customFormat="1" ht="18" customHeight="1" x14ac:dyDescent="0.2">
      <c r="A157" s="5" t="s">
        <v>452</v>
      </c>
      <c r="B157" s="6" t="s">
        <v>8</v>
      </c>
      <c r="C157" s="7" t="s">
        <v>8</v>
      </c>
      <c r="D157" s="7" t="s">
        <v>9</v>
      </c>
      <c r="E157" s="7" t="s">
        <v>10</v>
      </c>
      <c r="F157" s="8"/>
      <c r="G157" s="192" t="s">
        <v>11</v>
      </c>
      <c r="H157" s="232"/>
      <c r="I157" s="124" t="s">
        <v>453</v>
      </c>
      <c r="J157" s="124" t="s">
        <v>454</v>
      </c>
      <c r="K157" s="213">
        <v>1</v>
      </c>
      <c r="L157" s="213">
        <v>0</v>
      </c>
      <c r="M157" s="213">
        <v>0</v>
      </c>
      <c r="N157" s="9">
        <v>0</v>
      </c>
      <c r="O157" s="9">
        <v>0</v>
      </c>
      <c r="P157" s="213">
        <v>0</v>
      </c>
      <c r="Q157" s="213">
        <v>0</v>
      </c>
      <c r="R157" s="210">
        <v>5438</v>
      </c>
      <c r="S157" s="213">
        <v>0.5</v>
      </c>
      <c r="T157" s="213">
        <v>1.5</v>
      </c>
      <c r="U157" s="40"/>
      <c r="V157" s="156">
        <v>487</v>
      </c>
      <c r="W157" s="157">
        <v>0</v>
      </c>
      <c r="X157" s="45">
        <v>2.4350000000000001</v>
      </c>
      <c r="Y157" s="156">
        <v>401</v>
      </c>
      <c r="Z157" s="45">
        <v>0.57285714285714284</v>
      </c>
      <c r="AA157" s="157">
        <v>0</v>
      </c>
      <c r="AB157" s="157">
        <v>0</v>
      </c>
      <c r="AC157" s="157">
        <v>0</v>
      </c>
      <c r="AD157" s="45">
        <v>0</v>
      </c>
      <c r="AE157" s="157">
        <v>41</v>
      </c>
      <c r="AF157" s="45">
        <v>0.5</v>
      </c>
      <c r="AG157" s="160">
        <v>99.2</v>
      </c>
      <c r="AH157" s="45">
        <v>0.5</v>
      </c>
      <c r="AI157" s="213">
        <v>4.0078571428571426</v>
      </c>
      <c r="AJ157" s="48">
        <v>3.5120420013608054</v>
      </c>
      <c r="AK157" s="175">
        <v>5.0120420013608058</v>
      </c>
      <c r="AL157" s="176">
        <v>5</v>
      </c>
      <c r="AM157" s="176">
        <v>5</v>
      </c>
      <c r="AN157" s="240">
        <v>0</v>
      </c>
      <c r="AO157" s="215"/>
    </row>
    <row r="158" spans="1:41" s="16" customFormat="1" ht="18" customHeight="1" x14ac:dyDescent="0.2">
      <c r="A158" s="5" t="s">
        <v>514</v>
      </c>
      <c r="B158" s="6" t="s">
        <v>8</v>
      </c>
      <c r="C158" s="7" t="s">
        <v>8</v>
      </c>
      <c r="D158" s="7" t="s">
        <v>9</v>
      </c>
      <c r="E158" s="7" t="s">
        <v>10</v>
      </c>
      <c r="F158" s="8"/>
      <c r="G158" s="192" t="s">
        <v>11</v>
      </c>
      <c r="H158" s="232"/>
      <c r="I158" s="124" t="s">
        <v>512</v>
      </c>
      <c r="J158" s="124" t="s">
        <v>515</v>
      </c>
      <c r="K158" s="213">
        <v>1</v>
      </c>
      <c r="L158" s="213">
        <v>0</v>
      </c>
      <c r="M158" s="213">
        <v>0</v>
      </c>
      <c r="N158" s="9">
        <v>0</v>
      </c>
      <c r="O158" s="9">
        <v>0</v>
      </c>
      <c r="P158" s="213">
        <v>0</v>
      </c>
      <c r="Q158" s="213">
        <v>0</v>
      </c>
      <c r="R158" s="210">
        <v>5656</v>
      </c>
      <c r="S158" s="213">
        <v>0.5</v>
      </c>
      <c r="T158" s="213">
        <v>1.5</v>
      </c>
      <c r="U158" s="40"/>
      <c r="V158" s="156">
        <v>482</v>
      </c>
      <c r="W158" s="157">
        <v>0</v>
      </c>
      <c r="X158" s="45">
        <v>2.41</v>
      </c>
      <c r="Y158" s="156">
        <v>450</v>
      </c>
      <c r="Z158" s="45">
        <v>0.6428571428571429</v>
      </c>
      <c r="AA158" s="157">
        <v>0</v>
      </c>
      <c r="AB158" s="157">
        <v>0</v>
      </c>
      <c r="AC158" s="157">
        <v>0</v>
      </c>
      <c r="AD158" s="45">
        <v>0</v>
      </c>
      <c r="AE158" s="157">
        <v>0</v>
      </c>
      <c r="AF158" s="45">
        <v>0</v>
      </c>
      <c r="AG158" s="160">
        <v>102.4</v>
      </c>
      <c r="AH158" s="45">
        <v>0.5</v>
      </c>
      <c r="AI158" s="213">
        <v>3.5528571428571429</v>
      </c>
      <c r="AJ158" s="48">
        <v>3.1133304071945549</v>
      </c>
      <c r="AK158" s="175">
        <v>4.6133304071945549</v>
      </c>
      <c r="AL158" s="176">
        <v>4.5</v>
      </c>
      <c r="AM158" s="176">
        <v>4.5</v>
      </c>
      <c r="AN158" s="240">
        <v>0</v>
      </c>
      <c r="AO158" s="215"/>
    </row>
    <row r="159" spans="1:41" s="16" customFormat="1" ht="18" customHeight="1" x14ac:dyDescent="0.2">
      <c r="A159" s="5" t="s">
        <v>303</v>
      </c>
      <c r="B159" s="6" t="s">
        <v>8</v>
      </c>
      <c r="C159" s="7" t="s">
        <v>8</v>
      </c>
      <c r="D159" s="7" t="s">
        <v>9</v>
      </c>
      <c r="E159" s="14" t="s">
        <v>42</v>
      </c>
      <c r="F159" s="8"/>
      <c r="G159" s="192" t="s">
        <v>11</v>
      </c>
      <c r="H159" s="232"/>
      <c r="I159" s="124" t="s">
        <v>304</v>
      </c>
      <c r="J159" s="124" t="s">
        <v>305</v>
      </c>
      <c r="K159" s="213">
        <v>1</v>
      </c>
      <c r="L159" s="213">
        <v>0</v>
      </c>
      <c r="M159" s="213">
        <v>1.5</v>
      </c>
      <c r="N159" s="9">
        <v>0</v>
      </c>
      <c r="O159" s="9">
        <v>0</v>
      </c>
      <c r="P159" s="213">
        <v>0</v>
      </c>
      <c r="Q159" s="213">
        <v>0</v>
      </c>
      <c r="R159" s="210">
        <v>6622</v>
      </c>
      <c r="S159" s="213">
        <v>0.5</v>
      </c>
      <c r="T159" s="213">
        <v>3</v>
      </c>
      <c r="U159" s="40"/>
      <c r="V159" s="156">
        <v>412</v>
      </c>
      <c r="W159" s="157">
        <v>0</v>
      </c>
      <c r="X159" s="45">
        <v>2.06</v>
      </c>
      <c r="Y159" s="156">
        <v>152</v>
      </c>
      <c r="Z159" s="45">
        <v>0.21714285714285714</v>
      </c>
      <c r="AA159" s="157">
        <v>0</v>
      </c>
      <c r="AB159" s="157">
        <v>0</v>
      </c>
      <c r="AC159" s="157">
        <v>0</v>
      </c>
      <c r="AD159" s="45">
        <v>0</v>
      </c>
      <c r="AE159" s="157">
        <v>68</v>
      </c>
      <c r="AF159" s="45">
        <v>0.75</v>
      </c>
      <c r="AG159" s="160">
        <v>68</v>
      </c>
      <c r="AH159" s="45">
        <v>1</v>
      </c>
      <c r="AI159" s="213">
        <v>4.0271428571428576</v>
      </c>
      <c r="AJ159" s="48">
        <v>3.5289418648497994</v>
      </c>
      <c r="AK159" s="175">
        <v>6.5289418648497994</v>
      </c>
      <c r="AL159" s="176">
        <v>6.5</v>
      </c>
      <c r="AM159" s="176">
        <v>6.5</v>
      </c>
      <c r="AN159" s="240">
        <v>0</v>
      </c>
      <c r="AO159" s="215"/>
    </row>
    <row r="160" spans="1:41" s="16" customFormat="1" ht="18" customHeight="1" x14ac:dyDescent="0.2">
      <c r="A160" s="5" t="s">
        <v>567</v>
      </c>
      <c r="B160" s="6" t="s">
        <v>8</v>
      </c>
      <c r="C160" s="7" t="s">
        <v>8</v>
      </c>
      <c r="D160" s="7" t="s">
        <v>9</v>
      </c>
      <c r="E160" s="7" t="s">
        <v>10</v>
      </c>
      <c r="F160" s="8"/>
      <c r="G160" s="192" t="s">
        <v>11</v>
      </c>
      <c r="H160" s="232"/>
      <c r="I160" s="124" t="s">
        <v>568</v>
      </c>
      <c r="J160" s="124" t="s">
        <v>569</v>
      </c>
      <c r="K160" s="213">
        <v>1</v>
      </c>
      <c r="L160" s="213">
        <v>0</v>
      </c>
      <c r="M160" s="213">
        <v>0</v>
      </c>
      <c r="N160" s="9">
        <v>0</v>
      </c>
      <c r="O160" s="9">
        <v>0</v>
      </c>
      <c r="P160" s="213">
        <v>0</v>
      </c>
      <c r="Q160" s="213">
        <v>0</v>
      </c>
      <c r="R160" s="210">
        <v>5667</v>
      </c>
      <c r="S160" s="213">
        <v>0.5</v>
      </c>
      <c r="T160" s="213">
        <v>1.5</v>
      </c>
      <c r="U160" s="40"/>
      <c r="V160" s="156">
        <v>462</v>
      </c>
      <c r="W160" s="157">
        <v>0</v>
      </c>
      <c r="X160" s="45">
        <v>2.31</v>
      </c>
      <c r="Y160" s="156">
        <v>379</v>
      </c>
      <c r="Z160" s="45">
        <v>0.54142857142857148</v>
      </c>
      <c r="AA160" s="157">
        <v>0</v>
      </c>
      <c r="AB160" s="157">
        <v>0</v>
      </c>
      <c r="AC160" s="157">
        <v>0</v>
      </c>
      <c r="AD160" s="45">
        <v>0</v>
      </c>
      <c r="AE160" s="157">
        <v>0</v>
      </c>
      <c r="AF160" s="45">
        <v>0</v>
      </c>
      <c r="AG160" s="160">
        <v>111.9</v>
      </c>
      <c r="AH160" s="45">
        <v>0</v>
      </c>
      <c r="AI160" s="213">
        <v>2.8514285714285714</v>
      </c>
      <c r="AJ160" s="48">
        <v>2.4986761128911663</v>
      </c>
      <c r="AK160" s="175">
        <v>3.9986761128911663</v>
      </c>
      <c r="AL160" s="176">
        <v>4</v>
      </c>
      <c r="AM160" s="176">
        <v>4</v>
      </c>
      <c r="AN160" s="240">
        <v>0</v>
      </c>
      <c r="AO160" s="215"/>
    </row>
    <row r="161" spans="1:41" s="16" customFormat="1" ht="18" customHeight="1" x14ac:dyDescent="0.2">
      <c r="A161" s="5" t="s">
        <v>241</v>
      </c>
      <c r="B161" s="6" t="s">
        <v>8</v>
      </c>
      <c r="C161" s="7" t="s">
        <v>8</v>
      </c>
      <c r="D161" s="7" t="s">
        <v>9</v>
      </c>
      <c r="E161" s="7" t="s">
        <v>10</v>
      </c>
      <c r="F161" s="8"/>
      <c r="G161" s="192" t="s">
        <v>11</v>
      </c>
      <c r="H161" s="232"/>
      <c r="I161" s="124" t="s">
        <v>242</v>
      </c>
      <c r="J161" s="124" t="s">
        <v>243</v>
      </c>
      <c r="K161" s="213">
        <v>1</v>
      </c>
      <c r="L161" s="213">
        <v>0</v>
      </c>
      <c r="M161" s="213">
        <v>0</v>
      </c>
      <c r="N161" s="9">
        <v>0</v>
      </c>
      <c r="O161" s="9">
        <v>0</v>
      </c>
      <c r="P161" s="213">
        <v>0</v>
      </c>
      <c r="Q161" s="213">
        <v>0</v>
      </c>
      <c r="R161" s="210">
        <v>8388</v>
      </c>
      <c r="S161" s="213">
        <v>0.5</v>
      </c>
      <c r="T161" s="213">
        <v>1.5</v>
      </c>
      <c r="U161" s="40"/>
      <c r="V161" s="156">
        <v>757</v>
      </c>
      <c r="W161" s="157">
        <v>0</v>
      </c>
      <c r="X161" s="45">
        <v>3.7850000000000001</v>
      </c>
      <c r="Y161" s="156">
        <v>670</v>
      </c>
      <c r="Z161" s="45">
        <v>0.95714285714285718</v>
      </c>
      <c r="AA161" s="157">
        <v>0</v>
      </c>
      <c r="AB161" s="157">
        <v>0</v>
      </c>
      <c r="AC161" s="157">
        <v>0</v>
      </c>
      <c r="AD161" s="45">
        <v>0</v>
      </c>
      <c r="AE161" s="157">
        <v>0</v>
      </c>
      <c r="AF161" s="45">
        <v>0</v>
      </c>
      <c r="AG161" s="160">
        <v>104.9</v>
      </c>
      <c r="AH161" s="45">
        <v>0.5</v>
      </c>
      <c r="AI161" s="213">
        <v>5.2421428571428574</v>
      </c>
      <c r="AJ161" s="48">
        <v>4.5936332646563809</v>
      </c>
      <c r="AK161" s="175">
        <v>6.0936332646563809</v>
      </c>
      <c r="AL161" s="176">
        <v>6</v>
      </c>
      <c r="AM161" s="176">
        <v>6</v>
      </c>
      <c r="AN161" s="240">
        <v>0</v>
      </c>
      <c r="AO161" s="215"/>
    </row>
    <row r="162" spans="1:41" s="16" customFormat="1" ht="18" customHeight="1" x14ac:dyDescent="0.2">
      <c r="A162" s="5" t="s">
        <v>293</v>
      </c>
      <c r="B162" s="6" t="s">
        <v>8</v>
      </c>
      <c r="C162" s="7" t="s">
        <v>8</v>
      </c>
      <c r="D162" s="7" t="s">
        <v>9</v>
      </c>
      <c r="E162" s="7" t="s">
        <v>10</v>
      </c>
      <c r="F162" s="8"/>
      <c r="G162" s="192" t="s">
        <v>11</v>
      </c>
      <c r="H162" s="232"/>
      <c r="I162" s="124" t="s">
        <v>294</v>
      </c>
      <c r="J162" s="124" t="s">
        <v>295</v>
      </c>
      <c r="K162" s="213">
        <v>1</v>
      </c>
      <c r="L162" s="213">
        <v>0</v>
      </c>
      <c r="M162" s="213">
        <v>0</v>
      </c>
      <c r="N162" s="9">
        <v>0</v>
      </c>
      <c r="O162" s="9">
        <v>0</v>
      </c>
      <c r="P162" s="213">
        <v>0</v>
      </c>
      <c r="Q162" s="213">
        <v>0</v>
      </c>
      <c r="R162" s="210">
        <v>5838</v>
      </c>
      <c r="S162" s="213">
        <v>0.5</v>
      </c>
      <c r="T162" s="213">
        <v>1.5</v>
      </c>
      <c r="U162" s="40"/>
      <c r="V162" s="156">
        <v>546</v>
      </c>
      <c r="W162" s="157">
        <v>0</v>
      </c>
      <c r="X162" s="45">
        <v>2.73</v>
      </c>
      <c r="Y162" s="156">
        <v>454</v>
      </c>
      <c r="Z162" s="45">
        <v>0.64857142857142858</v>
      </c>
      <c r="AA162" s="157">
        <v>0</v>
      </c>
      <c r="AB162" s="157">
        <v>0</v>
      </c>
      <c r="AC162" s="157">
        <v>0</v>
      </c>
      <c r="AD162" s="45">
        <v>0</v>
      </c>
      <c r="AE162" s="157">
        <v>0</v>
      </c>
      <c r="AF162" s="45">
        <v>0</v>
      </c>
      <c r="AG162" s="160">
        <v>114.7</v>
      </c>
      <c r="AH162" s="45">
        <v>0</v>
      </c>
      <c r="AI162" s="213">
        <v>3.3785714285714286</v>
      </c>
      <c r="AJ162" s="48">
        <v>2.9606057149236515</v>
      </c>
      <c r="AK162" s="175">
        <v>4.460605714923652</v>
      </c>
      <c r="AL162" s="176">
        <v>4.5</v>
      </c>
      <c r="AM162" s="176">
        <v>4.5</v>
      </c>
      <c r="AN162" s="240">
        <v>0</v>
      </c>
      <c r="AO162" s="215"/>
    </row>
    <row r="163" spans="1:41" s="16" customFormat="1" ht="18" customHeight="1" x14ac:dyDescent="0.2">
      <c r="A163" s="5" t="s">
        <v>470</v>
      </c>
      <c r="B163" s="6" t="s">
        <v>8</v>
      </c>
      <c r="C163" s="7" t="s">
        <v>8</v>
      </c>
      <c r="D163" s="7" t="s">
        <v>9</v>
      </c>
      <c r="E163" s="7" t="s">
        <v>10</v>
      </c>
      <c r="F163" s="8"/>
      <c r="G163" s="192" t="s">
        <v>11</v>
      </c>
      <c r="H163" s="232"/>
      <c r="I163" s="124" t="s">
        <v>471</v>
      </c>
      <c r="J163" s="124" t="s">
        <v>472</v>
      </c>
      <c r="K163" s="213">
        <v>1</v>
      </c>
      <c r="L163" s="213">
        <v>0</v>
      </c>
      <c r="M163" s="213">
        <v>0</v>
      </c>
      <c r="N163" s="9">
        <v>0</v>
      </c>
      <c r="O163" s="9">
        <v>0</v>
      </c>
      <c r="P163" s="213">
        <v>0</v>
      </c>
      <c r="Q163" s="213">
        <v>0</v>
      </c>
      <c r="R163" s="210">
        <v>9291</v>
      </c>
      <c r="S163" s="213">
        <v>0.5</v>
      </c>
      <c r="T163" s="213">
        <v>1.5</v>
      </c>
      <c r="U163" s="40"/>
      <c r="V163" s="156">
        <v>572</v>
      </c>
      <c r="W163" s="157">
        <v>0</v>
      </c>
      <c r="X163" s="45">
        <v>2.86</v>
      </c>
      <c r="Y163" s="156">
        <v>511</v>
      </c>
      <c r="Z163" s="45">
        <v>0.73</v>
      </c>
      <c r="AA163" s="157">
        <v>0</v>
      </c>
      <c r="AB163" s="157">
        <v>0</v>
      </c>
      <c r="AC163" s="157">
        <v>0</v>
      </c>
      <c r="AD163" s="45">
        <v>0</v>
      </c>
      <c r="AE163" s="157">
        <v>0</v>
      </c>
      <c r="AF163" s="45">
        <v>0</v>
      </c>
      <c r="AG163" s="160">
        <v>93.7</v>
      </c>
      <c r="AH163" s="45">
        <v>0.5</v>
      </c>
      <c r="AI163" s="213">
        <v>4.09</v>
      </c>
      <c r="AJ163" s="48">
        <v>3.5840229014065179</v>
      </c>
      <c r="AK163" s="175">
        <v>5.0840229014065184</v>
      </c>
      <c r="AL163" s="176">
        <v>5</v>
      </c>
      <c r="AM163" s="176">
        <v>5</v>
      </c>
      <c r="AN163" s="240">
        <v>0</v>
      </c>
      <c r="AO163" s="215"/>
    </row>
    <row r="164" spans="1:41" s="16" customFormat="1" ht="18" customHeight="1" x14ac:dyDescent="0.2">
      <c r="A164" s="5" t="s">
        <v>387</v>
      </c>
      <c r="B164" s="6" t="s">
        <v>8</v>
      </c>
      <c r="C164" s="7" t="s">
        <v>8</v>
      </c>
      <c r="D164" s="7" t="s">
        <v>9</v>
      </c>
      <c r="E164" s="7" t="s">
        <v>10</v>
      </c>
      <c r="F164" s="8"/>
      <c r="G164" s="192" t="s">
        <v>11</v>
      </c>
      <c r="H164" s="232"/>
      <c r="I164" s="124" t="s">
        <v>388</v>
      </c>
      <c r="J164" s="124" t="s">
        <v>389</v>
      </c>
      <c r="K164" s="213">
        <v>1</v>
      </c>
      <c r="L164" s="213">
        <v>0</v>
      </c>
      <c r="M164" s="213">
        <v>0</v>
      </c>
      <c r="N164" s="9">
        <v>0</v>
      </c>
      <c r="O164" s="9">
        <v>0</v>
      </c>
      <c r="P164" s="213">
        <v>0</v>
      </c>
      <c r="Q164" s="213">
        <v>0</v>
      </c>
      <c r="R164" s="210">
        <v>5791</v>
      </c>
      <c r="S164" s="213">
        <v>0.5</v>
      </c>
      <c r="T164" s="213">
        <v>1.5</v>
      </c>
      <c r="U164" s="40"/>
      <c r="V164" s="156">
        <v>481</v>
      </c>
      <c r="W164" s="157">
        <v>0</v>
      </c>
      <c r="X164" s="45">
        <v>2.4049999999999998</v>
      </c>
      <c r="Y164" s="156">
        <v>422</v>
      </c>
      <c r="Z164" s="45">
        <v>0.60285714285714287</v>
      </c>
      <c r="AA164" s="157">
        <v>0</v>
      </c>
      <c r="AB164" s="157">
        <v>0</v>
      </c>
      <c r="AC164" s="157">
        <v>0</v>
      </c>
      <c r="AD164" s="45">
        <v>0</v>
      </c>
      <c r="AE164" s="157">
        <v>52</v>
      </c>
      <c r="AF164" s="45">
        <v>0.5</v>
      </c>
      <c r="AG164" s="160">
        <v>96.5</v>
      </c>
      <c r="AH164" s="45">
        <v>0.5</v>
      </c>
      <c r="AI164" s="213">
        <v>4.0078571428571426</v>
      </c>
      <c r="AJ164" s="48">
        <v>3.5120420013608054</v>
      </c>
      <c r="AK164" s="175">
        <v>5.0120420013608058</v>
      </c>
      <c r="AL164" s="176">
        <v>5</v>
      </c>
      <c r="AM164" s="176">
        <v>5</v>
      </c>
      <c r="AN164" s="240">
        <v>0</v>
      </c>
      <c r="AO164" s="215"/>
    </row>
    <row r="165" spans="1:41" s="16" customFormat="1" ht="18" customHeight="1" x14ac:dyDescent="0.2">
      <c r="A165" s="5" t="s">
        <v>202</v>
      </c>
      <c r="B165" s="6" t="s">
        <v>8</v>
      </c>
      <c r="C165" s="7" t="s">
        <v>8</v>
      </c>
      <c r="D165" s="7" t="s">
        <v>9</v>
      </c>
      <c r="E165" s="137" t="s">
        <v>29</v>
      </c>
      <c r="F165" s="8"/>
      <c r="G165" s="192" t="s">
        <v>11</v>
      </c>
      <c r="H165" s="232"/>
      <c r="I165" s="124" t="s">
        <v>203</v>
      </c>
      <c r="J165" s="124" t="s">
        <v>204</v>
      </c>
      <c r="K165" s="213">
        <v>1</v>
      </c>
      <c r="L165" s="9">
        <v>1</v>
      </c>
      <c r="M165" s="213">
        <v>0</v>
      </c>
      <c r="N165" s="9">
        <v>0</v>
      </c>
      <c r="O165" s="9">
        <v>0</v>
      </c>
      <c r="P165" s="213">
        <v>0</v>
      </c>
      <c r="Q165" s="213">
        <v>0</v>
      </c>
      <c r="R165" s="210">
        <v>6280</v>
      </c>
      <c r="S165" s="213">
        <v>0.5</v>
      </c>
      <c r="T165" s="213">
        <v>2.5</v>
      </c>
      <c r="U165" s="40"/>
      <c r="V165" s="156">
        <v>368</v>
      </c>
      <c r="W165" s="157">
        <v>0</v>
      </c>
      <c r="X165" s="45">
        <v>1.84</v>
      </c>
      <c r="Y165" s="156">
        <v>328</v>
      </c>
      <c r="Z165" s="45">
        <v>0.46857142857142858</v>
      </c>
      <c r="AA165" s="157">
        <v>0</v>
      </c>
      <c r="AB165" s="157">
        <v>0</v>
      </c>
      <c r="AC165" s="157">
        <v>0</v>
      </c>
      <c r="AD165" s="45">
        <v>0</v>
      </c>
      <c r="AE165" s="157">
        <v>51</v>
      </c>
      <c r="AF165" s="45">
        <v>0.5</v>
      </c>
      <c r="AG165" s="160">
        <v>83.2</v>
      </c>
      <c r="AH165" s="45">
        <v>0.75</v>
      </c>
      <c r="AI165" s="213">
        <v>3.5585714285714287</v>
      </c>
      <c r="AJ165" s="48">
        <v>3.1183377741542566</v>
      </c>
      <c r="AK165" s="175">
        <v>5.6183377741542566</v>
      </c>
      <c r="AL165" s="176">
        <v>5.5</v>
      </c>
      <c r="AM165" s="176">
        <v>5.5</v>
      </c>
      <c r="AN165" s="240">
        <v>0</v>
      </c>
      <c r="AO165" s="215"/>
    </row>
    <row r="166" spans="1:41" s="16" customFormat="1" ht="18" customHeight="1" x14ac:dyDescent="0.2">
      <c r="A166" s="5" t="s">
        <v>591</v>
      </c>
      <c r="B166" s="6" t="s">
        <v>8</v>
      </c>
      <c r="C166" s="7" t="s">
        <v>8</v>
      </c>
      <c r="D166" s="7" t="s">
        <v>9</v>
      </c>
      <c r="E166" s="7" t="s">
        <v>10</v>
      </c>
      <c r="F166" s="8"/>
      <c r="G166" s="192" t="s">
        <v>11</v>
      </c>
      <c r="H166" s="232"/>
      <c r="I166" s="124" t="s">
        <v>592</v>
      </c>
      <c r="J166" s="124" t="s">
        <v>593</v>
      </c>
      <c r="K166" s="213">
        <v>1</v>
      </c>
      <c r="L166" s="213">
        <v>0</v>
      </c>
      <c r="M166" s="213">
        <v>0</v>
      </c>
      <c r="N166" s="9">
        <v>0</v>
      </c>
      <c r="O166" s="9">
        <v>0</v>
      </c>
      <c r="P166" s="213">
        <v>0</v>
      </c>
      <c r="Q166" s="213">
        <v>0</v>
      </c>
      <c r="R166" s="210">
        <v>7788</v>
      </c>
      <c r="S166" s="213">
        <v>0.5</v>
      </c>
      <c r="T166" s="213">
        <v>1.5</v>
      </c>
      <c r="U166" s="40"/>
      <c r="V166" s="157">
        <v>477</v>
      </c>
      <c r="W166" s="157">
        <v>0</v>
      </c>
      <c r="X166" s="45">
        <v>2.3849999999999998</v>
      </c>
      <c r="Y166" s="157">
        <v>380</v>
      </c>
      <c r="Z166" s="45">
        <v>0.54285714285714282</v>
      </c>
      <c r="AA166" s="157">
        <v>0</v>
      </c>
      <c r="AB166" s="157">
        <v>0</v>
      </c>
      <c r="AC166" s="157">
        <v>0</v>
      </c>
      <c r="AD166" s="45">
        <v>0</v>
      </c>
      <c r="AE166" s="157">
        <v>50</v>
      </c>
      <c r="AF166" s="45">
        <v>0.5</v>
      </c>
      <c r="AG166" s="160">
        <v>114.8</v>
      </c>
      <c r="AH166" s="45">
        <v>0</v>
      </c>
      <c r="AI166" s="213">
        <v>3.4278571428571425</v>
      </c>
      <c r="AJ166" s="48">
        <v>3.003794254951079</v>
      </c>
      <c r="AK166" s="175">
        <v>4.503794254951079</v>
      </c>
      <c r="AL166" s="176">
        <v>4.5</v>
      </c>
      <c r="AM166" s="176">
        <v>4.5</v>
      </c>
      <c r="AN166" s="240">
        <v>0</v>
      </c>
      <c r="AO166" s="215"/>
    </row>
    <row r="167" spans="1:41" s="16" customFormat="1" ht="18" customHeight="1" x14ac:dyDescent="0.2">
      <c r="A167" s="5" t="s">
        <v>85</v>
      </c>
      <c r="B167" s="6" t="s">
        <v>8</v>
      </c>
      <c r="C167" s="7" t="s">
        <v>8</v>
      </c>
      <c r="D167" s="7" t="s">
        <v>9</v>
      </c>
      <c r="E167" s="137" t="s">
        <v>29</v>
      </c>
      <c r="F167" s="8"/>
      <c r="G167" s="192" t="s">
        <v>11</v>
      </c>
      <c r="H167" s="232"/>
      <c r="I167" s="124" t="s">
        <v>86</v>
      </c>
      <c r="J167" s="124" t="s">
        <v>87</v>
      </c>
      <c r="K167" s="213">
        <v>1</v>
      </c>
      <c r="L167" s="9">
        <v>1</v>
      </c>
      <c r="M167" s="213">
        <v>0</v>
      </c>
      <c r="N167" s="9">
        <v>0</v>
      </c>
      <c r="O167" s="9">
        <v>0</v>
      </c>
      <c r="P167" s="213">
        <v>0</v>
      </c>
      <c r="Q167" s="213">
        <v>0</v>
      </c>
      <c r="R167" s="210">
        <v>8151</v>
      </c>
      <c r="S167" s="213">
        <v>0.5</v>
      </c>
      <c r="T167" s="213">
        <v>2.5</v>
      </c>
      <c r="U167" s="40"/>
      <c r="V167" s="156">
        <v>378</v>
      </c>
      <c r="W167" s="157">
        <v>0</v>
      </c>
      <c r="X167" s="45">
        <v>1.89</v>
      </c>
      <c r="Y167" s="157">
        <v>284</v>
      </c>
      <c r="Z167" s="45">
        <v>0.40571428571428569</v>
      </c>
      <c r="AA167" s="157">
        <v>0</v>
      </c>
      <c r="AB167" s="157">
        <v>0</v>
      </c>
      <c r="AC167" s="157">
        <v>0</v>
      </c>
      <c r="AD167" s="45">
        <v>0</v>
      </c>
      <c r="AE167" s="157">
        <v>64</v>
      </c>
      <c r="AF167" s="45">
        <v>0.5</v>
      </c>
      <c r="AG167" s="160">
        <v>71</v>
      </c>
      <c r="AH167" s="45">
        <v>0.75</v>
      </c>
      <c r="AI167" s="213">
        <v>3.5457142857142854</v>
      </c>
      <c r="AJ167" s="48">
        <v>3.1070711984949275</v>
      </c>
      <c r="AK167" s="175">
        <v>5.6070711984949275</v>
      </c>
      <c r="AL167" s="176">
        <v>5.5</v>
      </c>
      <c r="AM167" s="176">
        <v>5.5</v>
      </c>
      <c r="AN167" s="240">
        <v>0</v>
      </c>
      <c r="AO167" s="215"/>
    </row>
    <row r="168" spans="1:41" s="16" customFormat="1" ht="18" customHeight="1" x14ac:dyDescent="0.2">
      <c r="A168" s="10" t="s">
        <v>432</v>
      </c>
      <c r="B168" s="11" t="s">
        <v>8</v>
      </c>
      <c r="C168" s="12" t="s">
        <v>8</v>
      </c>
      <c r="D168" s="12" t="s">
        <v>9</v>
      </c>
      <c r="E168" s="12" t="s">
        <v>10</v>
      </c>
      <c r="F168" s="13"/>
      <c r="G168" s="191" t="s">
        <v>11</v>
      </c>
      <c r="H168" s="230"/>
      <c r="I168" s="125" t="s">
        <v>433</v>
      </c>
      <c r="J168" s="125" t="s">
        <v>98</v>
      </c>
      <c r="K168" s="212">
        <v>1</v>
      </c>
      <c r="L168" s="212">
        <v>0</v>
      </c>
      <c r="M168" s="212">
        <v>0</v>
      </c>
      <c r="N168" s="212">
        <v>0</v>
      </c>
      <c r="O168" s="212">
        <v>0</v>
      </c>
      <c r="P168" s="212">
        <v>0</v>
      </c>
      <c r="Q168" s="212">
        <v>0</v>
      </c>
      <c r="R168" s="209">
        <v>12376</v>
      </c>
      <c r="S168" s="212">
        <v>1</v>
      </c>
      <c r="T168" s="212">
        <v>2</v>
      </c>
      <c r="U168" s="40"/>
      <c r="V168" s="197">
        <v>597</v>
      </c>
      <c r="W168" s="197">
        <v>0</v>
      </c>
      <c r="X168" s="45">
        <v>2.9849999999999999</v>
      </c>
      <c r="Y168" s="197">
        <v>442</v>
      </c>
      <c r="Z168" s="45">
        <v>0.63142857142857145</v>
      </c>
      <c r="AA168" s="197">
        <v>0</v>
      </c>
      <c r="AB168" s="197">
        <v>0</v>
      </c>
      <c r="AC168" s="197">
        <v>0</v>
      </c>
      <c r="AD168" s="45">
        <v>0</v>
      </c>
      <c r="AE168" s="197">
        <v>0</v>
      </c>
      <c r="AF168" s="45">
        <v>0</v>
      </c>
      <c r="AG168" s="199">
        <v>103.7</v>
      </c>
      <c r="AH168" s="45">
        <v>0.5</v>
      </c>
      <c r="AI168" s="212">
        <v>4.1164285714285711</v>
      </c>
      <c r="AJ168" s="200">
        <v>3.6071819735951385</v>
      </c>
      <c r="AK168" s="174">
        <v>5.6071819735951385</v>
      </c>
      <c r="AL168" s="174">
        <v>5.5</v>
      </c>
      <c r="AM168" s="174">
        <v>5.5</v>
      </c>
      <c r="AN168" s="239">
        <v>0</v>
      </c>
      <c r="AO168" s="10" t="s">
        <v>430</v>
      </c>
    </row>
    <row r="169" spans="1:41" s="16" customFormat="1" ht="18" customHeight="1" x14ac:dyDescent="0.2">
      <c r="A169" s="5" t="s">
        <v>290</v>
      </c>
      <c r="B169" s="6" t="s">
        <v>8</v>
      </c>
      <c r="C169" s="7" t="s">
        <v>8</v>
      </c>
      <c r="D169" s="7" t="s">
        <v>9</v>
      </c>
      <c r="E169" s="7" t="s">
        <v>10</v>
      </c>
      <c r="F169" s="8"/>
      <c r="G169" s="192" t="s">
        <v>11</v>
      </c>
      <c r="H169" s="232"/>
      <c r="I169" s="124" t="s">
        <v>291</v>
      </c>
      <c r="J169" s="124" t="s">
        <v>292</v>
      </c>
      <c r="K169" s="213">
        <v>1</v>
      </c>
      <c r="L169" s="213">
        <v>0</v>
      </c>
      <c r="M169" s="213">
        <v>0</v>
      </c>
      <c r="N169" s="9">
        <v>0</v>
      </c>
      <c r="O169" s="9">
        <v>0</v>
      </c>
      <c r="P169" s="213">
        <v>0</v>
      </c>
      <c r="Q169" s="213">
        <v>0</v>
      </c>
      <c r="R169" s="210">
        <v>7537</v>
      </c>
      <c r="S169" s="213">
        <v>0.5</v>
      </c>
      <c r="T169" s="213">
        <v>1.5</v>
      </c>
      <c r="U169" s="40"/>
      <c r="V169" s="156">
        <v>780</v>
      </c>
      <c r="W169" s="157">
        <v>0</v>
      </c>
      <c r="X169" s="45">
        <v>3.9</v>
      </c>
      <c r="Y169" s="156">
        <v>597</v>
      </c>
      <c r="Z169" s="45">
        <v>0.85285714285714287</v>
      </c>
      <c r="AA169" s="157">
        <v>0</v>
      </c>
      <c r="AB169" s="157">
        <v>0</v>
      </c>
      <c r="AC169" s="157">
        <v>0</v>
      </c>
      <c r="AD169" s="45">
        <v>0</v>
      </c>
      <c r="AE169" s="157">
        <v>0</v>
      </c>
      <c r="AF169" s="45">
        <v>0</v>
      </c>
      <c r="AG169" s="160">
        <v>105</v>
      </c>
      <c r="AH169" s="45">
        <v>0.5</v>
      </c>
      <c r="AI169" s="213">
        <v>5.2528571428571427</v>
      </c>
      <c r="AJ169" s="48">
        <v>4.6030220777058206</v>
      </c>
      <c r="AK169" s="175">
        <v>6.1030220777058206</v>
      </c>
      <c r="AL169" s="176">
        <v>6</v>
      </c>
      <c r="AM169" s="176">
        <v>6</v>
      </c>
      <c r="AN169" s="240">
        <v>0</v>
      </c>
      <c r="AO169" s="215"/>
    </row>
    <row r="170" spans="1:41" s="16" customFormat="1" ht="18" customHeight="1" x14ac:dyDescent="0.2">
      <c r="A170" s="5" t="s">
        <v>397</v>
      </c>
      <c r="B170" s="6" t="s">
        <v>8</v>
      </c>
      <c r="C170" s="7" t="s">
        <v>8</v>
      </c>
      <c r="D170" s="7" t="s">
        <v>9</v>
      </c>
      <c r="E170" s="7" t="s">
        <v>10</v>
      </c>
      <c r="F170" s="8"/>
      <c r="G170" s="192" t="s">
        <v>11</v>
      </c>
      <c r="H170" s="232"/>
      <c r="I170" s="124" t="s">
        <v>398</v>
      </c>
      <c r="J170" s="124" t="s">
        <v>399</v>
      </c>
      <c r="K170" s="213">
        <v>1</v>
      </c>
      <c r="L170" s="213">
        <v>0</v>
      </c>
      <c r="M170" s="213">
        <v>0</v>
      </c>
      <c r="N170" s="9">
        <v>0</v>
      </c>
      <c r="O170" s="9">
        <v>0</v>
      </c>
      <c r="P170" s="213">
        <v>0</v>
      </c>
      <c r="Q170" s="213">
        <v>0</v>
      </c>
      <c r="R170" s="210">
        <v>4497</v>
      </c>
      <c r="S170" s="213">
        <v>0.5</v>
      </c>
      <c r="T170" s="213">
        <v>1.5</v>
      </c>
      <c r="U170" s="40"/>
      <c r="V170" s="156">
        <v>385</v>
      </c>
      <c r="W170" s="157">
        <v>0</v>
      </c>
      <c r="X170" s="45">
        <v>1.925</v>
      </c>
      <c r="Y170" s="156">
        <v>309</v>
      </c>
      <c r="Z170" s="45">
        <v>0.44142857142857145</v>
      </c>
      <c r="AA170" s="157">
        <v>0</v>
      </c>
      <c r="AB170" s="157">
        <v>0</v>
      </c>
      <c r="AC170" s="157">
        <v>0</v>
      </c>
      <c r="AD170" s="45">
        <v>0</v>
      </c>
      <c r="AE170" s="157">
        <v>0</v>
      </c>
      <c r="AF170" s="45">
        <v>0</v>
      </c>
      <c r="AG170" s="160">
        <v>95.5</v>
      </c>
      <c r="AH170" s="45">
        <v>0.5</v>
      </c>
      <c r="AI170" s="213">
        <v>2.8664285714285715</v>
      </c>
      <c r="AJ170" s="48">
        <v>2.5118204511603834</v>
      </c>
      <c r="AK170" s="175">
        <v>4.0118204511603839</v>
      </c>
      <c r="AL170" s="176">
        <v>4</v>
      </c>
      <c r="AM170" s="176">
        <v>4</v>
      </c>
      <c r="AN170" s="240">
        <v>0</v>
      </c>
      <c r="AO170" s="215"/>
    </row>
    <row r="171" spans="1:41" s="16" customFormat="1" ht="18" customHeight="1" x14ac:dyDescent="0.2">
      <c r="A171" s="5" t="s">
        <v>51</v>
      </c>
      <c r="B171" s="6" t="s">
        <v>8</v>
      </c>
      <c r="C171" s="7" t="s">
        <v>8</v>
      </c>
      <c r="D171" s="7" t="s">
        <v>9</v>
      </c>
      <c r="E171" s="7" t="s">
        <v>10</v>
      </c>
      <c r="F171" s="8"/>
      <c r="G171" s="192" t="s">
        <v>11</v>
      </c>
      <c r="H171" s="232"/>
      <c r="I171" s="124" t="s">
        <v>52</v>
      </c>
      <c r="J171" s="124" t="s">
        <v>53</v>
      </c>
      <c r="K171" s="213">
        <v>1</v>
      </c>
      <c r="L171" s="213">
        <v>0</v>
      </c>
      <c r="M171" s="213">
        <v>0</v>
      </c>
      <c r="N171" s="9">
        <v>0</v>
      </c>
      <c r="O171" s="9">
        <v>0</v>
      </c>
      <c r="P171" s="213">
        <v>0</v>
      </c>
      <c r="Q171" s="213">
        <v>0</v>
      </c>
      <c r="R171" s="210">
        <v>10484</v>
      </c>
      <c r="S171" s="213">
        <v>1</v>
      </c>
      <c r="T171" s="213">
        <v>2</v>
      </c>
      <c r="U171" s="40"/>
      <c r="V171" s="156">
        <v>763</v>
      </c>
      <c r="W171" s="157">
        <v>0</v>
      </c>
      <c r="X171" s="45">
        <v>3.8149999999999999</v>
      </c>
      <c r="Y171" s="156">
        <v>673</v>
      </c>
      <c r="Z171" s="45">
        <v>0.96142857142857141</v>
      </c>
      <c r="AA171" s="157">
        <v>0</v>
      </c>
      <c r="AB171" s="157">
        <v>0</v>
      </c>
      <c r="AC171" s="157">
        <v>0</v>
      </c>
      <c r="AD171" s="45">
        <v>0</v>
      </c>
      <c r="AE171" s="157">
        <v>0</v>
      </c>
      <c r="AF171" s="45">
        <v>0</v>
      </c>
      <c r="AG171" s="160">
        <v>95.6</v>
      </c>
      <c r="AH171" s="45">
        <v>0.5</v>
      </c>
      <c r="AI171" s="213">
        <v>5.2764285714285712</v>
      </c>
      <c r="AJ171" s="48">
        <v>4.6236774664145912</v>
      </c>
      <c r="AK171" s="175">
        <v>6.6236774664145912</v>
      </c>
      <c r="AL171" s="176">
        <v>6.5</v>
      </c>
      <c r="AM171" s="176">
        <v>6.5</v>
      </c>
      <c r="AN171" s="240">
        <v>0</v>
      </c>
      <c r="AO171" s="215"/>
    </row>
    <row r="172" spans="1:41" s="16" customFormat="1" ht="18" customHeight="1" x14ac:dyDescent="0.2">
      <c r="A172" s="5" t="s">
        <v>75</v>
      </c>
      <c r="B172" s="6" t="s">
        <v>8</v>
      </c>
      <c r="C172" s="7" t="s">
        <v>8</v>
      </c>
      <c r="D172" s="7" t="s">
        <v>9</v>
      </c>
      <c r="E172" s="137" t="s">
        <v>29</v>
      </c>
      <c r="F172" s="8"/>
      <c r="G172" s="192" t="s">
        <v>11</v>
      </c>
      <c r="H172" s="232"/>
      <c r="I172" s="124" t="s">
        <v>76</v>
      </c>
      <c r="J172" s="124" t="s">
        <v>77</v>
      </c>
      <c r="K172" s="213">
        <v>1</v>
      </c>
      <c r="L172" s="9">
        <v>1</v>
      </c>
      <c r="M172" s="213">
        <v>0</v>
      </c>
      <c r="N172" s="9">
        <v>0</v>
      </c>
      <c r="O172" s="9">
        <v>0</v>
      </c>
      <c r="P172" s="213">
        <v>0</v>
      </c>
      <c r="Q172" s="213">
        <v>0</v>
      </c>
      <c r="R172" s="210">
        <v>14869</v>
      </c>
      <c r="S172" s="213">
        <v>1</v>
      </c>
      <c r="T172" s="213">
        <v>3</v>
      </c>
      <c r="U172" s="40"/>
      <c r="V172" s="156">
        <v>701</v>
      </c>
      <c r="W172" s="157">
        <v>0</v>
      </c>
      <c r="X172" s="45">
        <v>3.5049999999999999</v>
      </c>
      <c r="Y172" s="156">
        <v>576</v>
      </c>
      <c r="Z172" s="45">
        <v>0.82285714285714284</v>
      </c>
      <c r="AA172" s="157">
        <v>0</v>
      </c>
      <c r="AB172" s="157">
        <v>0</v>
      </c>
      <c r="AC172" s="157">
        <v>0</v>
      </c>
      <c r="AD172" s="45">
        <v>0</v>
      </c>
      <c r="AE172" s="157">
        <v>63</v>
      </c>
      <c r="AF172" s="45">
        <v>0.5</v>
      </c>
      <c r="AG172" s="160">
        <v>83.3</v>
      </c>
      <c r="AH172" s="45">
        <v>0.75</v>
      </c>
      <c r="AI172" s="213">
        <v>5.5778571428571428</v>
      </c>
      <c r="AJ172" s="48">
        <v>4.8878160735388576</v>
      </c>
      <c r="AK172" s="175">
        <v>7.8878160735388576</v>
      </c>
      <c r="AL172" s="176">
        <v>8</v>
      </c>
      <c r="AM172" s="176">
        <v>8</v>
      </c>
      <c r="AN172" s="240">
        <v>0</v>
      </c>
      <c r="AO172" s="215"/>
    </row>
    <row r="173" spans="1:41" s="16" customFormat="1" ht="18" customHeight="1" x14ac:dyDescent="0.2">
      <c r="A173" s="5" t="s">
        <v>63</v>
      </c>
      <c r="B173" s="6" t="s">
        <v>8</v>
      </c>
      <c r="C173" s="7" t="s">
        <v>8</v>
      </c>
      <c r="D173" s="7" t="s">
        <v>9</v>
      </c>
      <c r="E173" s="7" t="s">
        <v>10</v>
      </c>
      <c r="F173" s="8"/>
      <c r="G173" s="192" t="s">
        <v>11</v>
      </c>
      <c r="H173" s="232"/>
      <c r="I173" s="124" t="s">
        <v>64</v>
      </c>
      <c r="J173" s="124" t="s">
        <v>65</v>
      </c>
      <c r="K173" s="213">
        <v>1</v>
      </c>
      <c r="L173" s="213">
        <v>0</v>
      </c>
      <c r="M173" s="213">
        <v>0</v>
      </c>
      <c r="N173" s="9">
        <v>0</v>
      </c>
      <c r="O173" s="9">
        <v>0</v>
      </c>
      <c r="P173" s="213">
        <v>0</v>
      </c>
      <c r="Q173" s="213">
        <v>0</v>
      </c>
      <c r="R173" s="210">
        <v>4375</v>
      </c>
      <c r="S173" s="213">
        <v>0.5</v>
      </c>
      <c r="T173" s="213">
        <v>1.5</v>
      </c>
      <c r="U173" s="40"/>
      <c r="V173" s="156">
        <v>335</v>
      </c>
      <c r="W173" s="157">
        <v>0</v>
      </c>
      <c r="X173" s="45">
        <v>1.675</v>
      </c>
      <c r="Y173" s="156">
        <v>264</v>
      </c>
      <c r="Z173" s="45">
        <v>0.37714285714285717</v>
      </c>
      <c r="AA173" s="157">
        <v>0</v>
      </c>
      <c r="AB173" s="157">
        <v>0</v>
      </c>
      <c r="AC173" s="157">
        <v>0</v>
      </c>
      <c r="AD173" s="45">
        <v>0</v>
      </c>
      <c r="AE173" s="157">
        <v>0</v>
      </c>
      <c r="AF173" s="45">
        <v>0</v>
      </c>
      <c r="AG173" s="160">
        <v>85.2</v>
      </c>
      <c r="AH173" s="45">
        <v>0.75</v>
      </c>
      <c r="AI173" s="213">
        <v>2.802142857142857</v>
      </c>
      <c r="AJ173" s="48">
        <v>2.4554875728637389</v>
      </c>
      <c r="AK173" s="175">
        <v>3.9554875728637389</v>
      </c>
      <c r="AL173" s="176">
        <v>4</v>
      </c>
      <c r="AM173" s="176">
        <v>4</v>
      </c>
      <c r="AN173" s="240">
        <v>0</v>
      </c>
      <c r="AO173" s="215"/>
    </row>
    <row r="174" spans="1:41" s="16" customFormat="1" ht="18" customHeight="1" x14ac:dyDescent="0.2">
      <c r="A174" s="10" t="s">
        <v>131</v>
      </c>
      <c r="B174" s="11" t="s">
        <v>33</v>
      </c>
      <c r="C174" s="12" t="s">
        <v>49</v>
      </c>
      <c r="D174" s="12" t="s">
        <v>9</v>
      </c>
      <c r="E174" s="12" t="s">
        <v>10</v>
      </c>
      <c r="F174" s="19" t="s">
        <v>35</v>
      </c>
      <c r="G174" s="191" t="s">
        <v>35</v>
      </c>
      <c r="H174" s="230"/>
      <c r="I174" s="125" t="s">
        <v>132</v>
      </c>
      <c r="J174" s="125" t="s">
        <v>124</v>
      </c>
      <c r="K174" s="212">
        <v>1</v>
      </c>
      <c r="L174" s="212">
        <v>0</v>
      </c>
      <c r="M174" s="212">
        <v>0</v>
      </c>
      <c r="N174" s="212">
        <v>0.25</v>
      </c>
      <c r="O174" s="212">
        <v>2</v>
      </c>
      <c r="P174" s="212">
        <v>0</v>
      </c>
      <c r="Q174" s="212">
        <v>0</v>
      </c>
      <c r="R174" s="209">
        <v>29536</v>
      </c>
      <c r="S174" s="212">
        <v>1</v>
      </c>
      <c r="T174" s="212">
        <v>4.25</v>
      </c>
      <c r="U174" s="40"/>
      <c r="V174" s="197">
        <v>1009</v>
      </c>
      <c r="W174" s="197">
        <v>207</v>
      </c>
      <c r="X174" s="45">
        <v>3.1908333333333334</v>
      </c>
      <c r="Y174" s="197">
        <v>655</v>
      </c>
      <c r="Z174" s="45">
        <v>0.93571428571428572</v>
      </c>
      <c r="AA174" s="197">
        <v>32</v>
      </c>
      <c r="AB174" s="197">
        <v>86</v>
      </c>
      <c r="AC174" s="197">
        <v>0</v>
      </c>
      <c r="AD174" s="45">
        <v>1.9666666666666666</v>
      </c>
      <c r="AE174" s="197">
        <v>0</v>
      </c>
      <c r="AF174" s="45">
        <v>0</v>
      </c>
      <c r="AG174" s="199">
        <v>88.9</v>
      </c>
      <c r="AH174" s="45">
        <v>0.75</v>
      </c>
      <c r="AI174" s="212">
        <v>6.8432142857142857</v>
      </c>
      <c r="AJ174" s="200">
        <v>5.9966348946778112</v>
      </c>
      <c r="AK174" s="174">
        <v>10.246634894677811</v>
      </c>
      <c r="AL174" s="174">
        <v>10.25</v>
      </c>
      <c r="AM174" s="174">
        <v>18.5</v>
      </c>
      <c r="AN174" s="239">
        <v>0</v>
      </c>
      <c r="AO174" s="215"/>
    </row>
    <row r="175" spans="1:41" s="16" customFormat="1" ht="18" customHeight="1" x14ac:dyDescent="0.2">
      <c r="A175" s="10" t="s">
        <v>133</v>
      </c>
      <c r="B175" s="11" t="s">
        <v>33</v>
      </c>
      <c r="C175" s="12" t="s">
        <v>34</v>
      </c>
      <c r="D175" s="12" t="s">
        <v>9</v>
      </c>
      <c r="E175" s="12" t="s">
        <v>10</v>
      </c>
      <c r="F175" s="13"/>
      <c r="G175" s="191" t="s">
        <v>11</v>
      </c>
      <c r="H175" s="230"/>
      <c r="I175" s="125" t="s">
        <v>132</v>
      </c>
      <c r="J175" s="125" t="s">
        <v>124</v>
      </c>
      <c r="K175" s="212">
        <v>1</v>
      </c>
      <c r="L175" s="212">
        <v>0</v>
      </c>
      <c r="M175" s="212">
        <v>0</v>
      </c>
      <c r="N175" s="212">
        <v>0</v>
      </c>
      <c r="O175" s="212">
        <v>0</v>
      </c>
      <c r="P175" s="212">
        <v>0</v>
      </c>
      <c r="Q175" s="212">
        <v>0</v>
      </c>
      <c r="R175" s="209">
        <v>20276</v>
      </c>
      <c r="S175" s="212">
        <v>1</v>
      </c>
      <c r="T175" s="212">
        <v>2</v>
      </c>
      <c r="U175" s="40"/>
      <c r="V175" s="197">
        <v>846</v>
      </c>
      <c r="W175" s="197">
        <v>0</v>
      </c>
      <c r="X175" s="45">
        <v>4.2300000000000004</v>
      </c>
      <c r="Y175" s="197">
        <v>462</v>
      </c>
      <c r="Z175" s="45">
        <v>0.66</v>
      </c>
      <c r="AA175" s="197">
        <v>27</v>
      </c>
      <c r="AB175" s="197">
        <v>69</v>
      </c>
      <c r="AC175" s="197">
        <v>0</v>
      </c>
      <c r="AD175" s="45">
        <v>1.6</v>
      </c>
      <c r="AE175" s="197">
        <v>0</v>
      </c>
      <c r="AF175" s="45">
        <v>0</v>
      </c>
      <c r="AG175" s="199">
        <v>75.8</v>
      </c>
      <c r="AH175" s="45">
        <v>0.75</v>
      </c>
      <c r="AI175" s="212">
        <v>7.24</v>
      </c>
      <c r="AJ175" s="200">
        <v>6.3443339379421007</v>
      </c>
      <c r="AK175" s="174">
        <v>8.3443339379420998</v>
      </c>
      <c r="AL175" s="174">
        <v>8.25</v>
      </c>
      <c r="AM175" s="174"/>
      <c r="AN175" s="239"/>
      <c r="AO175" s="215"/>
    </row>
    <row r="176" spans="1:41" s="16" customFormat="1" ht="18" customHeight="1" x14ac:dyDescent="0.2">
      <c r="A176" s="10" t="s">
        <v>302</v>
      </c>
      <c r="B176" s="11" t="s">
        <v>8</v>
      </c>
      <c r="C176" s="12" t="s">
        <v>8</v>
      </c>
      <c r="D176" s="12" t="s">
        <v>9</v>
      </c>
      <c r="E176" s="12" t="s">
        <v>10</v>
      </c>
      <c r="F176" s="13"/>
      <c r="G176" s="191" t="s">
        <v>11</v>
      </c>
      <c r="H176" s="230"/>
      <c r="I176" s="125" t="s">
        <v>301</v>
      </c>
      <c r="J176" s="125" t="s">
        <v>124</v>
      </c>
      <c r="K176" s="212">
        <v>1</v>
      </c>
      <c r="L176" s="212">
        <v>0</v>
      </c>
      <c r="M176" s="212">
        <v>0</v>
      </c>
      <c r="N176" s="212">
        <v>0</v>
      </c>
      <c r="O176" s="212">
        <v>0</v>
      </c>
      <c r="P176" s="212">
        <v>0</v>
      </c>
      <c r="Q176" s="212">
        <v>0</v>
      </c>
      <c r="R176" s="209">
        <v>8098</v>
      </c>
      <c r="S176" s="212">
        <v>0.5</v>
      </c>
      <c r="T176" s="212">
        <v>1.5</v>
      </c>
      <c r="U176" s="40"/>
      <c r="V176" s="197">
        <v>417</v>
      </c>
      <c r="W176" s="197">
        <v>0</v>
      </c>
      <c r="X176" s="45">
        <v>2.085</v>
      </c>
      <c r="Y176" s="197">
        <v>85</v>
      </c>
      <c r="Z176" s="45">
        <v>0.12142857142857143</v>
      </c>
      <c r="AA176" s="197">
        <v>0</v>
      </c>
      <c r="AB176" s="197">
        <v>0</v>
      </c>
      <c r="AC176" s="197">
        <v>0</v>
      </c>
      <c r="AD176" s="45">
        <v>0</v>
      </c>
      <c r="AE176" s="197">
        <v>0</v>
      </c>
      <c r="AF176" s="45">
        <v>0</v>
      </c>
      <c r="AG176" s="199">
        <v>83.4</v>
      </c>
      <c r="AH176" s="45">
        <v>0.75</v>
      </c>
      <c r="AI176" s="212">
        <v>2.9564285714285714</v>
      </c>
      <c r="AJ176" s="200">
        <v>2.5906864807756862</v>
      </c>
      <c r="AK176" s="174">
        <v>4.0906864807756858</v>
      </c>
      <c r="AL176" s="174">
        <v>4</v>
      </c>
      <c r="AM176" s="174">
        <v>4</v>
      </c>
      <c r="AN176" s="239">
        <v>0</v>
      </c>
      <c r="AO176" s="10" t="s">
        <v>300</v>
      </c>
    </row>
    <row r="177" spans="1:41" s="16" customFormat="1" ht="18" customHeight="1" x14ac:dyDescent="0.2">
      <c r="A177" s="5" t="s">
        <v>390</v>
      </c>
      <c r="B177" s="6" t="s">
        <v>8</v>
      </c>
      <c r="C177" s="7" t="s">
        <v>8</v>
      </c>
      <c r="D177" s="7" t="s">
        <v>9</v>
      </c>
      <c r="E177" s="7" t="s">
        <v>10</v>
      </c>
      <c r="F177" s="8"/>
      <c r="G177" s="192" t="s">
        <v>11</v>
      </c>
      <c r="H177" s="232"/>
      <c r="I177" s="124" t="s">
        <v>391</v>
      </c>
      <c r="J177" s="124" t="s">
        <v>392</v>
      </c>
      <c r="K177" s="213">
        <v>1</v>
      </c>
      <c r="L177" s="213">
        <v>0</v>
      </c>
      <c r="M177" s="213">
        <v>0</v>
      </c>
      <c r="N177" s="9">
        <v>0</v>
      </c>
      <c r="O177" s="9">
        <v>0</v>
      </c>
      <c r="P177" s="213">
        <v>0</v>
      </c>
      <c r="Q177" s="213">
        <v>0</v>
      </c>
      <c r="R177" s="210">
        <v>11865</v>
      </c>
      <c r="S177" s="213">
        <v>1</v>
      </c>
      <c r="T177" s="213">
        <v>2</v>
      </c>
      <c r="U177" s="40"/>
      <c r="V177" s="156">
        <v>731</v>
      </c>
      <c r="W177" s="157">
        <v>0</v>
      </c>
      <c r="X177" s="45">
        <v>3.6549999999999998</v>
      </c>
      <c r="Y177" s="156">
        <v>376</v>
      </c>
      <c r="Z177" s="45">
        <v>0.53714285714285714</v>
      </c>
      <c r="AA177" s="157">
        <v>0</v>
      </c>
      <c r="AB177" s="157">
        <v>0</v>
      </c>
      <c r="AC177" s="157">
        <v>0</v>
      </c>
      <c r="AD177" s="45">
        <v>0</v>
      </c>
      <c r="AE177" s="157">
        <v>67</v>
      </c>
      <c r="AF177" s="45">
        <v>0.75</v>
      </c>
      <c r="AG177" s="160">
        <v>85</v>
      </c>
      <c r="AH177" s="45">
        <v>0.75</v>
      </c>
      <c r="AI177" s="213">
        <v>5.6921428571428567</v>
      </c>
      <c r="AJ177" s="48">
        <v>4.987963412732892</v>
      </c>
      <c r="AK177" s="175">
        <v>6.987963412732892</v>
      </c>
      <c r="AL177" s="176">
        <v>7</v>
      </c>
      <c r="AM177" s="176">
        <v>7</v>
      </c>
      <c r="AN177" s="240">
        <v>0</v>
      </c>
      <c r="AO177" s="215"/>
    </row>
    <row r="178" spans="1:41" s="16" customFormat="1" ht="18" customHeight="1" x14ac:dyDescent="0.2">
      <c r="A178" s="10" t="s">
        <v>444</v>
      </c>
      <c r="B178" s="6" t="s">
        <v>33</v>
      </c>
      <c r="C178" s="12" t="s">
        <v>109</v>
      </c>
      <c r="D178" s="12" t="s">
        <v>9</v>
      </c>
      <c r="E178" s="12" t="s">
        <v>10</v>
      </c>
      <c r="F178" s="13"/>
      <c r="G178" s="191" t="s">
        <v>35</v>
      </c>
      <c r="H178" s="230"/>
      <c r="I178" s="125" t="s">
        <v>445</v>
      </c>
      <c r="J178" s="125" t="s">
        <v>375</v>
      </c>
      <c r="K178" s="212">
        <v>1</v>
      </c>
      <c r="L178" s="212">
        <v>0</v>
      </c>
      <c r="M178" s="212">
        <v>0</v>
      </c>
      <c r="N178" s="212">
        <v>0</v>
      </c>
      <c r="O178" s="212">
        <v>2</v>
      </c>
      <c r="P178" s="212">
        <v>0</v>
      </c>
      <c r="Q178" s="212">
        <v>0</v>
      </c>
      <c r="R178" s="209">
        <v>23749</v>
      </c>
      <c r="S178" s="212">
        <v>1</v>
      </c>
      <c r="T178" s="212">
        <v>4</v>
      </c>
      <c r="U178" s="40"/>
      <c r="V178" s="197">
        <v>560</v>
      </c>
      <c r="W178" s="197">
        <v>66</v>
      </c>
      <c r="X178" s="45">
        <v>1.8116666666666668</v>
      </c>
      <c r="Y178" s="197">
        <v>546</v>
      </c>
      <c r="Z178" s="45">
        <v>0.78</v>
      </c>
      <c r="AA178" s="197">
        <v>15</v>
      </c>
      <c r="AB178" s="197">
        <v>14</v>
      </c>
      <c r="AC178" s="197">
        <v>60</v>
      </c>
      <c r="AD178" s="45">
        <v>0.98333333333333339</v>
      </c>
      <c r="AE178" s="197">
        <v>0</v>
      </c>
      <c r="AF178" s="45">
        <v>0</v>
      </c>
      <c r="AG178" s="199">
        <v>106.9</v>
      </c>
      <c r="AH178" s="45">
        <v>0.5</v>
      </c>
      <c r="AI178" s="212">
        <v>4.0750000000000002</v>
      </c>
      <c r="AJ178" s="200">
        <v>3.5708785631373012</v>
      </c>
      <c r="AK178" s="174">
        <v>7.5708785631373008</v>
      </c>
      <c r="AL178" s="174">
        <v>7.5</v>
      </c>
      <c r="AM178" s="174">
        <v>10.5</v>
      </c>
      <c r="AN178" s="239">
        <v>0.25</v>
      </c>
      <c r="AO178" s="215"/>
    </row>
    <row r="179" spans="1:41" s="16" customFormat="1" ht="18" customHeight="1" x14ac:dyDescent="0.2">
      <c r="A179" s="10" t="s">
        <v>637</v>
      </c>
      <c r="B179" s="6"/>
      <c r="C179" s="12" t="s">
        <v>630</v>
      </c>
      <c r="D179" s="12" t="s">
        <v>9</v>
      </c>
      <c r="E179" s="12" t="s">
        <v>10</v>
      </c>
      <c r="F179" s="13"/>
      <c r="G179" s="191" t="s">
        <v>11</v>
      </c>
      <c r="H179" s="230"/>
      <c r="I179" s="125" t="s">
        <v>445</v>
      </c>
      <c r="J179" s="125" t="s">
        <v>375</v>
      </c>
      <c r="K179" s="212">
        <v>1</v>
      </c>
      <c r="L179" s="212">
        <v>0</v>
      </c>
      <c r="M179" s="212">
        <v>0</v>
      </c>
      <c r="N179" s="212">
        <v>0</v>
      </c>
      <c r="O179" s="212">
        <v>0</v>
      </c>
      <c r="P179" s="212">
        <v>0</v>
      </c>
      <c r="Q179" s="212">
        <v>0</v>
      </c>
      <c r="R179" s="209">
        <v>0</v>
      </c>
      <c r="S179" s="212">
        <v>0</v>
      </c>
      <c r="T179" s="212">
        <v>1</v>
      </c>
      <c r="U179" s="40"/>
      <c r="V179" s="197">
        <v>258</v>
      </c>
      <c r="W179" s="197">
        <v>0</v>
      </c>
      <c r="X179" s="45">
        <v>1.29</v>
      </c>
      <c r="Y179" s="197">
        <v>0</v>
      </c>
      <c r="Z179" s="45">
        <v>0</v>
      </c>
      <c r="AA179" s="197">
        <v>0</v>
      </c>
      <c r="AB179" s="197">
        <v>0</v>
      </c>
      <c r="AC179" s="197">
        <v>0</v>
      </c>
      <c r="AD179" s="45">
        <v>0</v>
      </c>
      <c r="AE179" s="197">
        <v>0</v>
      </c>
      <c r="AF179" s="45">
        <v>0</v>
      </c>
      <c r="AG179" s="199">
        <v>80</v>
      </c>
      <c r="AH179" s="45">
        <v>0.75</v>
      </c>
      <c r="AI179" s="212">
        <v>2.04</v>
      </c>
      <c r="AJ179" s="200">
        <v>1.7876300046135201</v>
      </c>
      <c r="AK179" s="174">
        <v>2.7876300046135203</v>
      </c>
      <c r="AL179" s="174">
        <v>2.75</v>
      </c>
      <c r="AM179" s="174"/>
      <c r="AN179" s="239"/>
      <c r="AO179" s="215"/>
    </row>
    <row r="180" spans="1:41" s="16" customFormat="1" ht="18" customHeight="1" x14ac:dyDescent="0.2">
      <c r="A180" s="10" t="s">
        <v>437</v>
      </c>
      <c r="B180" s="6" t="s">
        <v>33</v>
      </c>
      <c r="C180" s="12" t="s">
        <v>109</v>
      </c>
      <c r="D180" s="12" t="s">
        <v>9</v>
      </c>
      <c r="E180" s="12" t="s">
        <v>10</v>
      </c>
      <c r="F180" s="13"/>
      <c r="G180" s="191" t="s">
        <v>35</v>
      </c>
      <c r="H180" s="230"/>
      <c r="I180" s="125" t="s">
        <v>438</v>
      </c>
      <c r="J180" s="125" t="s">
        <v>38</v>
      </c>
      <c r="K180" s="212">
        <v>1</v>
      </c>
      <c r="L180" s="212">
        <v>0</v>
      </c>
      <c r="M180" s="212">
        <v>0</v>
      </c>
      <c r="N180" s="212">
        <v>0</v>
      </c>
      <c r="O180" s="212">
        <v>2</v>
      </c>
      <c r="P180" s="212">
        <v>0</v>
      </c>
      <c r="Q180" s="212">
        <v>0</v>
      </c>
      <c r="R180" s="209">
        <v>15837</v>
      </c>
      <c r="S180" s="212">
        <v>1</v>
      </c>
      <c r="T180" s="212">
        <v>4</v>
      </c>
      <c r="U180" s="40"/>
      <c r="V180" s="197">
        <v>976</v>
      </c>
      <c r="W180" s="197">
        <v>214</v>
      </c>
      <c r="X180" s="45">
        <v>3.0750000000000002</v>
      </c>
      <c r="Y180" s="197">
        <v>535</v>
      </c>
      <c r="Z180" s="45">
        <v>0.76428571428571423</v>
      </c>
      <c r="AA180" s="197">
        <v>107</v>
      </c>
      <c r="AB180" s="197">
        <v>77</v>
      </c>
      <c r="AC180" s="197">
        <v>0</v>
      </c>
      <c r="AD180" s="45">
        <v>3.0666666666666669</v>
      </c>
      <c r="AE180" s="197">
        <v>0</v>
      </c>
      <c r="AF180" s="45">
        <v>0</v>
      </c>
      <c r="AG180" s="199">
        <v>89.4</v>
      </c>
      <c r="AH180" s="45">
        <v>0.75</v>
      </c>
      <c r="AI180" s="212">
        <v>7.6559523809523817</v>
      </c>
      <c r="AJ180" s="200">
        <v>6.7088285245503902</v>
      </c>
      <c r="AK180" s="174">
        <v>10.708828524550391</v>
      </c>
      <c r="AL180" s="174">
        <v>10.75</v>
      </c>
      <c r="AM180" s="174">
        <v>13.5</v>
      </c>
      <c r="AN180" s="239">
        <v>0.25</v>
      </c>
      <c r="AO180" s="215"/>
    </row>
    <row r="181" spans="1:41" s="16" customFormat="1" ht="18" customHeight="1" x14ac:dyDescent="0.2">
      <c r="A181" s="10" t="s">
        <v>636</v>
      </c>
      <c r="B181" s="6"/>
      <c r="C181" s="12" t="s">
        <v>630</v>
      </c>
      <c r="D181" s="12" t="s">
        <v>9</v>
      </c>
      <c r="E181" s="12" t="s">
        <v>10</v>
      </c>
      <c r="F181" s="13"/>
      <c r="G181" s="191" t="s">
        <v>11</v>
      </c>
      <c r="H181" s="230"/>
      <c r="I181" s="125" t="s">
        <v>438</v>
      </c>
      <c r="J181" s="125" t="s">
        <v>38</v>
      </c>
      <c r="K181" s="212">
        <v>1</v>
      </c>
      <c r="L181" s="212">
        <v>0</v>
      </c>
      <c r="M181" s="212">
        <v>0</v>
      </c>
      <c r="N181" s="212">
        <v>0</v>
      </c>
      <c r="O181" s="212">
        <v>0</v>
      </c>
      <c r="P181" s="212">
        <v>0</v>
      </c>
      <c r="Q181" s="212">
        <v>0</v>
      </c>
      <c r="R181" s="209">
        <v>0</v>
      </c>
      <c r="S181" s="212">
        <v>0</v>
      </c>
      <c r="T181" s="212">
        <v>1</v>
      </c>
      <c r="U181" s="40"/>
      <c r="V181" s="197">
        <v>188</v>
      </c>
      <c r="W181" s="197">
        <v>0</v>
      </c>
      <c r="X181" s="45">
        <v>0.94</v>
      </c>
      <c r="Y181" s="197">
        <v>0</v>
      </c>
      <c r="Z181" s="45">
        <v>0</v>
      </c>
      <c r="AA181" s="197">
        <v>0</v>
      </c>
      <c r="AB181" s="197">
        <v>0</v>
      </c>
      <c r="AC181" s="197">
        <v>0</v>
      </c>
      <c r="AD181" s="45">
        <v>0</v>
      </c>
      <c r="AE181" s="197">
        <v>0</v>
      </c>
      <c r="AF181" s="45">
        <v>0</v>
      </c>
      <c r="AG181" s="199">
        <v>77</v>
      </c>
      <c r="AH181" s="45">
        <v>0.75</v>
      </c>
      <c r="AI181" s="212">
        <v>1.69</v>
      </c>
      <c r="AJ181" s="200">
        <v>1.4809287783317886</v>
      </c>
      <c r="AK181" s="174">
        <v>2.4809287783317888</v>
      </c>
      <c r="AL181" s="174">
        <v>2.5</v>
      </c>
      <c r="AM181" s="174"/>
      <c r="AN181" s="239"/>
      <c r="AO181" s="215"/>
    </row>
    <row r="182" spans="1:41" s="16" customFormat="1" ht="18" customHeight="1" x14ac:dyDescent="0.2">
      <c r="A182" s="5" t="s">
        <v>319</v>
      </c>
      <c r="B182" s="6" t="s">
        <v>8</v>
      </c>
      <c r="C182" s="7" t="s">
        <v>8</v>
      </c>
      <c r="D182" s="7" t="s">
        <v>9</v>
      </c>
      <c r="E182" s="7" t="s">
        <v>10</v>
      </c>
      <c r="F182" s="8"/>
      <c r="G182" s="192" t="s">
        <v>11</v>
      </c>
      <c r="H182" s="232"/>
      <c r="I182" s="124" t="s">
        <v>320</v>
      </c>
      <c r="J182" s="124" t="s">
        <v>276</v>
      </c>
      <c r="K182" s="213">
        <v>1</v>
      </c>
      <c r="L182" s="213">
        <v>0</v>
      </c>
      <c r="M182" s="213">
        <v>0</v>
      </c>
      <c r="N182" s="9">
        <v>0</v>
      </c>
      <c r="O182" s="9">
        <v>0</v>
      </c>
      <c r="P182" s="213">
        <v>0</v>
      </c>
      <c r="Q182" s="213">
        <v>0</v>
      </c>
      <c r="R182" s="210">
        <v>2621</v>
      </c>
      <c r="S182" s="213">
        <v>0.5</v>
      </c>
      <c r="T182" s="213">
        <v>1.5</v>
      </c>
      <c r="U182" s="40"/>
      <c r="V182" s="156">
        <v>446</v>
      </c>
      <c r="W182" s="157">
        <v>0</v>
      </c>
      <c r="X182" s="45">
        <v>2.23</v>
      </c>
      <c r="Y182" s="157">
        <v>326</v>
      </c>
      <c r="Z182" s="45">
        <v>0.46571428571428569</v>
      </c>
      <c r="AA182" s="157">
        <v>0</v>
      </c>
      <c r="AB182" s="157">
        <v>0</v>
      </c>
      <c r="AC182" s="157">
        <v>0</v>
      </c>
      <c r="AD182" s="45">
        <v>0</v>
      </c>
      <c r="AE182" s="157">
        <v>0</v>
      </c>
      <c r="AF182" s="45">
        <v>0</v>
      </c>
      <c r="AG182" s="160">
        <v>101.6</v>
      </c>
      <c r="AH182" s="45">
        <v>0.5</v>
      </c>
      <c r="AI182" s="213">
        <v>3.1957142857142857</v>
      </c>
      <c r="AJ182" s="48">
        <v>2.8003699722131961</v>
      </c>
      <c r="AK182" s="175">
        <v>4.3003699722131961</v>
      </c>
      <c r="AL182" s="176">
        <v>4.25</v>
      </c>
      <c r="AM182" s="176">
        <v>4.5</v>
      </c>
      <c r="AN182" s="240">
        <v>0.25</v>
      </c>
      <c r="AO182" s="215"/>
    </row>
    <row r="183" spans="1:41" s="16" customFormat="1" ht="18" customHeight="1" x14ac:dyDescent="0.2">
      <c r="A183" s="5" t="s">
        <v>45</v>
      </c>
      <c r="B183" s="6" t="s">
        <v>8</v>
      </c>
      <c r="C183" s="7" t="s">
        <v>8</v>
      </c>
      <c r="D183" s="7" t="s">
        <v>9</v>
      </c>
      <c r="E183" s="14" t="s">
        <v>42</v>
      </c>
      <c r="F183" s="8"/>
      <c r="G183" s="192" t="s">
        <v>11</v>
      </c>
      <c r="H183" s="231" t="s">
        <v>35</v>
      </c>
      <c r="I183" s="124" t="s">
        <v>46</v>
      </c>
      <c r="J183" s="124" t="s">
        <v>47</v>
      </c>
      <c r="K183" s="213">
        <v>1</v>
      </c>
      <c r="L183" s="213">
        <v>0</v>
      </c>
      <c r="M183" s="213">
        <v>1.5</v>
      </c>
      <c r="N183" s="9">
        <v>0</v>
      </c>
      <c r="O183" s="9">
        <v>0</v>
      </c>
      <c r="P183" s="213">
        <v>0</v>
      </c>
      <c r="Q183" s="213">
        <v>0.5</v>
      </c>
      <c r="R183" s="210">
        <v>7028</v>
      </c>
      <c r="S183" s="213">
        <v>0.5</v>
      </c>
      <c r="T183" s="213">
        <v>3.5</v>
      </c>
      <c r="U183" s="40"/>
      <c r="V183" s="156">
        <v>379</v>
      </c>
      <c r="W183" s="157">
        <v>0</v>
      </c>
      <c r="X183" s="45">
        <v>1.895</v>
      </c>
      <c r="Y183" s="156">
        <v>94</v>
      </c>
      <c r="Z183" s="45">
        <v>0.13428571428571429</v>
      </c>
      <c r="AA183" s="157">
        <v>0</v>
      </c>
      <c r="AB183" s="157">
        <v>0</v>
      </c>
      <c r="AC183" s="157">
        <v>0</v>
      </c>
      <c r="AD183" s="45">
        <v>0</v>
      </c>
      <c r="AE183" s="157">
        <v>57</v>
      </c>
      <c r="AF183" s="45">
        <v>0.5</v>
      </c>
      <c r="AG183" s="160">
        <v>73.7</v>
      </c>
      <c r="AH183" s="45">
        <v>0.75</v>
      </c>
      <c r="AI183" s="213">
        <v>3.2792857142857144</v>
      </c>
      <c r="AJ183" s="48">
        <v>2.8736027139988343</v>
      </c>
      <c r="AK183" s="175">
        <v>6.3736027139988343</v>
      </c>
      <c r="AL183" s="176">
        <v>6.25</v>
      </c>
      <c r="AM183" s="176">
        <v>6.5</v>
      </c>
      <c r="AN183" s="240">
        <v>0.25</v>
      </c>
      <c r="AO183" s="215"/>
    </row>
    <row r="184" spans="1:41" s="16" customFormat="1" ht="18" customHeight="1" x14ac:dyDescent="0.2">
      <c r="A184" s="5" t="s">
        <v>321</v>
      </c>
      <c r="B184" s="6" t="s">
        <v>8</v>
      </c>
      <c r="C184" s="7" t="s">
        <v>8</v>
      </c>
      <c r="D184" s="7" t="s">
        <v>9</v>
      </c>
      <c r="E184" s="7" t="s">
        <v>10</v>
      </c>
      <c r="F184" s="8"/>
      <c r="G184" s="192" t="s">
        <v>11</v>
      </c>
      <c r="H184" s="232"/>
      <c r="I184" s="124" t="s">
        <v>322</v>
      </c>
      <c r="J184" s="124" t="s">
        <v>47</v>
      </c>
      <c r="K184" s="213">
        <v>1</v>
      </c>
      <c r="L184" s="213">
        <v>0</v>
      </c>
      <c r="M184" s="213">
        <v>0</v>
      </c>
      <c r="N184" s="9">
        <v>0</v>
      </c>
      <c r="O184" s="9">
        <v>0</v>
      </c>
      <c r="P184" s="213">
        <v>0</v>
      </c>
      <c r="Q184" s="213">
        <v>0</v>
      </c>
      <c r="R184" s="210">
        <v>3761</v>
      </c>
      <c r="S184" s="213">
        <v>0.5</v>
      </c>
      <c r="T184" s="213">
        <v>1.5</v>
      </c>
      <c r="U184" s="40"/>
      <c r="V184" s="156">
        <v>376</v>
      </c>
      <c r="W184" s="157">
        <v>0</v>
      </c>
      <c r="X184" s="45">
        <v>1.88</v>
      </c>
      <c r="Y184" s="157">
        <v>0</v>
      </c>
      <c r="Z184" s="45">
        <v>0</v>
      </c>
      <c r="AA184" s="157">
        <v>0</v>
      </c>
      <c r="AB184" s="157">
        <v>0</v>
      </c>
      <c r="AC184" s="157">
        <v>0</v>
      </c>
      <c r="AD184" s="45">
        <v>0</v>
      </c>
      <c r="AE184" s="157">
        <v>0</v>
      </c>
      <c r="AF184" s="45">
        <v>0</v>
      </c>
      <c r="AG184" s="160">
        <v>112.9</v>
      </c>
      <c r="AH184" s="45">
        <v>0</v>
      </c>
      <c r="AI184" s="213">
        <v>1.88</v>
      </c>
      <c r="AJ184" s="48">
        <v>1.6474237297418715</v>
      </c>
      <c r="AK184" s="175">
        <v>3.1474237297418712</v>
      </c>
      <c r="AL184" s="176">
        <v>3.25</v>
      </c>
      <c r="AM184" s="176">
        <v>3.5</v>
      </c>
      <c r="AN184" s="240">
        <v>0.25</v>
      </c>
      <c r="AO184" s="215"/>
    </row>
    <row r="185" spans="1:41" s="16" customFormat="1" ht="18" customHeight="1" x14ac:dyDescent="0.2">
      <c r="A185" s="10" t="s">
        <v>414</v>
      </c>
      <c r="B185" s="11" t="s">
        <v>33</v>
      </c>
      <c r="C185" s="12" t="s">
        <v>49</v>
      </c>
      <c r="D185" s="12" t="s">
        <v>9</v>
      </c>
      <c r="E185" s="12" t="s">
        <v>10</v>
      </c>
      <c r="F185" s="13"/>
      <c r="G185" s="191" t="s">
        <v>35</v>
      </c>
      <c r="H185" s="230"/>
      <c r="I185" s="125" t="s">
        <v>415</v>
      </c>
      <c r="J185" s="125" t="s">
        <v>263</v>
      </c>
      <c r="K185" s="212">
        <v>1</v>
      </c>
      <c r="L185" s="212">
        <v>0</v>
      </c>
      <c r="M185" s="212">
        <v>0</v>
      </c>
      <c r="N185" s="212">
        <v>0</v>
      </c>
      <c r="O185" s="212">
        <v>2</v>
      </c>
      <c r="P185" s="212">
        <v>0</v>
      </c>
      <c r="Q185" s="212">
        <v>0</v>
      </c>
      <c r="R185" s="209">
        <v>22338</v>
      </c>
      <c r="S185" s="212">
        <v>1</v>
      </c>
      <c r="T185" s="212">
        <v>4</v>
      </c>
      <c r="U185" s="40"/>
      <c r="V185" s="197">
        <v>1264</v>
      </c>
      <c r="W185" s="197">
        <v>367</v>
      </c>
      <c r="X185" s="45">
        <v>3.9075000000000002</v>
      </c>
      <c r="Y185" s="197">
        <v>325</v>
      </c>
      <c r="Z185" s="45">
        <v>0.4642857142857143</v>
      </c>
      <c r="AA185" s="197">
        <v>22</v>
      </c>
      <c r="AB185" s="197">
        <v>9</v>
      </c>
      <c r="AC185" s="197">
        <v>3</v>
      </c>
      <c r="AD185" s="45">
        <v>0.54166666666666674</v>
      </c>
      <c r="AE185" s="197">
        <v>0</v>
      </c>
      <c r="AF185" s="45">
        <v>0</v>
      </c>
      <c r="AG185" s="199">
        <v>83.7</v>
      </c>
      <c r="AH185" s="45">
        <v>0.75</v>
      </c>
      <c r="AI185" s="212">
        <v>5.6634523809523811</v>
      </c>
      <c r="AJ185" s="200">
        <v>4.9628222577893899</v>
      </c>
      <c r="AK185" s="174">
        <v>8.9628222577893908</v>
      </c>
      <c r="AL185" s="174">
        <v>9</v>
      </c>
      <c r="AM185" s="174">
        <v>14</v>
      </c>
      <c r="AN185" s="239">
        <v>0.25</v>
      </c>
      <c r="AO185" s="215"/>
    </row>
    <row r="186" spans="1:41" s="16" customFormat="1" ht="18" customHeight="1" x14ac:dyDescent="0.2">
      <c r="A186" s="10" t="s">
        <v>417</v>
      </c>
      <c r="B186" s="11" t="s">
        <v>33</v>
      </c>
      <c r="C186" s="12" t="s">
        <v>34</v>
      </c>
      <c r="D186" s="12" t="s">
        <v>9</v>
      </c>
      <c r="E186" s="12" t="s">
        <v>10</v>
      </c>
      <c r="F186" s="13"/>
      <c r="G186" s="191" t="s">
        <v>11</v>
      </c>
      <c r="H186" s="230"/>
      <c r="I186" s="125" t="s">
        <v>415</v>
      </c>
      <c r="J186" s="125" t="s">
        <v>263</v>
      </c>
      <c r="K186" s="212">
        <v>1</v>
      </c>
      <c r="L186" s="212">
        <v>0</v>
      </c>
      <c r="M186" s="212">
        <v>0</v>
      </c>
      <c r="N186" s="212">
        <v>0</v>
      </c>
      <c r="O186" s="212">
        <v>0</v>
      </c>
      <c r="P186" s="212">
        <v>0</v>
      </c>
      <c r="Q186" s="212">
        <v>0</v>
      </c>
      <c r="R186" s="209">
        <v>4047</v>
      </c>
      <c r="S186" s="212">
        <v>0.5</v>
      </c>
      <c r="T186" s="212">
        <v>1.5</v>
      </c>
      <c r="U186" s="40"/>
      <c r="V186" s="197">
        <v>222</v>
      </c>
      <c r="W186" s="197">
        <v>0</v>
      </c>
      <c r="X186" s="45">
        <v>1.1100000000000001</v>
      </c>
      <c r="Y186" s="197">
        <v>111</v>
      </c>
      <c r="Z186" s="45">
        <v>0.15857142857142856</v>
      </c>
      <c r="AA186" s="197">
        <v>12</v>
      </c>
      <c r="AB186" s="197">
        <v>0</v>
      </c>
      <c r="AC186" s="197">
        <v>0</v>
      </c>
      <c r="AD186" s="45">
        <v>0.2</v>
      </c>
      <c r="AE186" s="197">
        <v>0</v>
      </c>
      <c r="AF186" s="45">
        <v>0</v>
      </c>
      <c r="AG186" s="199">
        <v>77.099999999999994</v>
      </c>
      <c r="AH186" s="45">
        <v>0.75</v>
      </c>
      <c r="AI186" s="212">
        <v>2.2185714285714289</v>
      </c>
      <c r="AJ186" s="200">
        <v>1.9441102221041993</v>
      </c>
      <c r="AK186" s="174">
        <v>3.4441102221041993</v>
      </c>
      <c r="AL186" s="174">
        <v>3.5</v>
      </c>
      <c r="AM186" s="174"/>
      <c r="AN186" s="239"/>
      <c r="AO186" s="215"/>
    </row>
    <row r="187" spans="1:41" s="16" customFormat="1" ht="18" customHeight="1" x14ac:dyDescent="0.2">
      <c r="A187" s="10" t="s">
        <v>416</v>
      </c>
      <c r="B187" s="11" t="s">
        <v>33</v>
      </c>
      <c r="C187" s="12" t="s">
        <v>661</v>
      </c>
      <c r="D187" s="12" t="s">
        <v>9</v>
      </c>
      <c r="E187" s="12" t="s">
        <v>10</v>
      </c>
      <c r="F187" s="13"/>
      <c r="G187" s="191" t="s">
        <v>11</v>
      </c>
      <c r="H187" s="230"/>
      <c r="I187" s="125" t="s">
        <v>415</v>
      </c>
      <c r="J187" s="125" t="s">
        <v>263</v>
      </c>
      <c r="K187" s="212">
        <v>0.25</v>
      </c>
      <c r="L187" s="212">
        <v>0</v>
      </c>
      <c r="M187" s="212">
        <v>0</v>
      </c>
      <c r="N187" s="212">
        <v>0</v>
      </c>
      <c r="O187" s="212">
        <v>0</v>
      </c>
      <c r="P187" s="212">
        <v>0</v>
      </c>
      <c r="Q187" s="212">
        <v>0</v>
      </c>
      <c r="R187" s="209">
        <v>749</v>
      </c>
      <c r="S187" s="212">
        <v>0.5</v>
      </c>
      <c r="T187" s="212">
        <v>0.75</v>
      </c>
      <c r="U187" s="40"/>
      <c r="V187" s="197">
        <v>37</v>
      </c>
      <c r="W187" s="197">
        <v>0</v>
      </c>
      <c r="X187" s="45">
        <v>0.37755102040816324</v>
      </c>
      <c r="Y187" s="197">
        <v>11</v>
      </c>
      <c r="Z187" s="45">
        <v>1.5714285714285715E-2</v>
      </c>
      <c r="AA187" s="197">
        <v>1</v>
      </c>
      <c r="AB187" s="197">
        <v>2</v>
      </c>
      <c r="AC187" s="197">
        <v>0</v>
      </c>
      <c r="AD187" s="45">
        <v>0.05</v>
      </c>
      <c r="AE187" s="197">
        <v>0</v>
      </c>
      <c r="AF187" s="45">
        <v>0</v>
      </c>
      <c r="AG187" s="199"/>
      <c r="AH187" s="45"/>
      <c r="AI187" s="212">
        <v>0.44326530612244897</v>
      </c>
      <c r="AJ187" s="200">
        <v>0.3884286084454347</v>
      </c>
      <c r="AK187" s="174">
        <v>1.1384286084454347</v>
      </c>
      <c r="AL187" s="174">
        <v>1.25</v>
      </c>
      <c r="AM187" s="174"/>
      <c r="AN187" s="239"/>
      <c r="AO187" s="215"/>
    </row>
    <row r="188" spans="1:41" s="16" customFormat="1" ht="18" customHeight="1" x14ac:dyDescent="0.2">
      <c r="A188" s="5" t="s">
        <v>537</v>
      </c>
      <c r="B188" s="6" t="s">
        <v>8</v>
      </c>
      <c r="C188" s="7" t="s">
        <v>8</v>
      </c>
      <c r="D188" s="7" t="s">
        <v>9</v>
      </c>
      <c r="E188" s="7" t="s">
        <v>10</v>
      </c>
      <c r="F188" s="8"/>
      <c r="G188" s="192" t="s">
        <v>11</v>
      </c>
      <c r="H188" s="232"/>
      <c r="I188" s="124" t="s">
        <v>538</v>
      </c>
      <c r="J188" s="124" t="s">
        <v>539</v>
      </c>
      <c r="K188" s="213">
        <v>1</v>
      </c>
      <c r="L188" s="213">
        <v>0</v>
      </c>
      <c r="M188" s="213">
        <v>0</v>
      </c>
      <c r="N188" s="9">
        <v>0</v>
      </c>
      <c r="O188" s="9">
        <v>0</v>
      </c>
      <c r="P188" s="213">
        <v>0</v>
      </c>
      <c r="Q188" s="213">
        <v>0</v>
      </c>
      <c r="R188" s="210">
        <v>7558</v>
      </c>
      <c r="S188" s="213">
        <v>0.5</v>
      </c>
      <c r="T188" s="213">
        <v>1.5</v>
      </c>
      <c r="U188" s="40"/>
      <c r="V188" s="156">
        <v>424</v>
      </c>
      <c r="W188" s="157">
        <v>0</v>
      </c>
      <c r="X188" s="45">
        <v>2.12</v>
      </c>
      <c r="Y188" s="157">
        <v>161</v>
      </c>
      <c r="Z188" s="45">
        <v>0.23</v>
      </c>
      <c r="AA188" s="157">
        <v>0</v>
      </c>
      <c r="AB188" s="157">
        <v>0</v>
      </c>
      <c r="AC188" s="157">
        <v>0</v>
      </c>
      <c r="AD188" s="45">
        <v>0</v>
      </c>
      <c r="AE188" s="157">
        <v>32</v>
      </c>
      <c r="AF188" s="45">
        <v>0.25</v>
      </c>
      <c r="AG188" s="160">
        <v>91.6</v>
      </c>
      <c r="AH188" s="45">
        <v>0.5</v>
      </c>
      <c r="AI188" s="213">
        <v>3.1</v>
      </c>
      <c r="AJ188" s="48">
        <v>2.716496575638192</v>
      </c>
      <c r="AK188" s="175">
        <v>4.2164965756381925</v>
      </c>
      <c r="AL188" s="176">
        <v>4.25</v>
      </c>
      <c r="AM188" s="176">
        <v>4.5</v>
      </c>
      <c r="AN188" s="240">
        <v>0.25</v>
      </c>
      <c r="AO188" s="215"/>
    </row>
    <row r="189" spans="1:41" s="16" customFormat="1" ht="18" customHeight="1" x14ac:dyDescent="0.2">
      <c r="A189" s="5" t="s">
        <v>245</v>
      </c>
      <c r="B189" s="6" t="s">
        <v>33</v>
      </c>
      <c r="C189" s="7" t="s">
        <v>34</v>
      </c>
      <c r="D189" s="7" t="s">
        <v>9</v>
      </c>
      <c r="E189" s="7" t="s">
        <v>10</v>
      </c>
      <c r="F189" s="8"/>
      <c r="G189" s="192" t="s">
        <v>35</v>
      </c>
      <c r="H189" s="232"/>
      <c r="I189" s="124" t="s">
        <v>246</v>
      </c>
      <c r="J189" s="124" t="s">
        <v>87</v>
      </c>
      <c r="K189" s="213">
        <v>1</v>
      </c>
      <c r="L189" s="213">
        <v>0</v>
      </c>
      <c r="M189" s="213">
        <v>0</v>
      </c>
      <c r="N189" s="9">
        <v>0</v>
      </c>
      <c r="O189" s="9">
        <v>2</v>
      </c>
      <c r="P189" s="213">
        <v>0</v>
      </c>
      <c r="Q189" s="213">
        <v>0</v>
      </c>
      <c r="R189" s="210">
        <v>6511</v>
      </c>
      <c r="S189" s="213">
        <v>0.5</v>
      </c>
      <c r="T189" s="213">
        <v>3.5</v>
      </c>
      <c r="U189" s="40"/>
      <c r="V189" s="156">
        <v>254</v>
      </c>
      <c r="W189" s="157">
        <v>0</v>
      </c>
      <c r="X189" s="45">
        <v>1.27</v>
      </c>
      <c r="Y189" s="157">
        <v>157</v>
      </c>
      <c r="Z189" s="45">
        <v>0.22428571428571428</v>
      </c>
      <c r="AA189" s="157">
        <v>37</v>
      </c>
      <c r="AB189" s="157">
        <v>7</v>
      </c>
      <c r="AC189" s="157">
        <v>29</v>
      </c>
      <c r="AD189" s="45">
        <v>0.97499999999999998</v>
      </c>
      <c r="AE189" s="157">
        <v>0</v>
      </c>
      <c r="AF189" s="45">
        <v>0</v>
      </c>
      <c r="AG189" s="160">
        <v>72</v>
      </c>
      <c r="AH189" s="45">
        <v>0.75</v>
      </c>
      <c r="AI189" s="213">
        <v>3.2192857142857143</v>
      </c>
      <c r="AJ189" s="48">
        <v>2.8210253609219662</v>
      </c>
      <c r="AK189" s="175">
        <v>6.3210253609219667</v>
      </c>
      <c r="AL189" s="176">
        <v>6.25</v>
      </c>
      <c r="AM189" s="176">
        <v>6.5</v>
      </c>
      <c r="AN189" s="240">
        <v>0.25</v>
      </c>
      <c r="AO189" s="215"/>
    </row>
    <row r="190" spans="1:41" s="16" customFormat="1" ht="18" customHeight="1" x14ac:dyDescent="0.2">
      <c r="A190" s="5" t="s">
        <v>364</v>
      </c>
      <c r="B190" s="6" t="s">
        <v>33</v>
      </c>
      <c r="C190" s="7" t="s">
        <v>34</v>
      </c>
      <c r="D190" s="7" t="s">
        <v>9</v>
      </c>
      <c r="E190" s="7" t="s">
        <v>10</v>
      </c>
      <c r="F190" s="8"/>
      <c r="G190" s="192" t="s">
        <v>35</v>
      </c>
      <c r="H190" s="232"/>
      <c r="I190" s="124" t="s">
        <v>365</v>
      </c>
      <c r="J190" s="124" t="s">
        <v>366</v>
      </c>
      <c r="K190" s="213">
        <v>1</v>
      </c>
      <c r="L190" s="213">
        <v>0</v>
      </c>
      <c r="M190" s="213">
        <v>0</v>
      </c>
      <c r="N190" s="9">
        <v>0</v>
      </c>
      <c r="O190" s="9">
        <v>2</v>
      </c>
      <c r="P190" s="213">
        <v>0</v>
      </c>
      <c r="Q190" s="213">
        <v>0</v>
      </c>
      <c r="R190" s="210">
        <v>12801</v>
      </c>
      <c r="S190" s="213">
        <v>1</v>
      </c>
      <c r="T190" s="213">
        <v>4</v>
      </c>
      <c r="U190" s="40"/>
      <c r="V190" s="156">
        <v>308</v>
      </c>
      <c r="W190" s="157">
        <v>33</v>
      </c>
      <c r="X190" s="45">
        <v>1.4575</v>
      </c>
      <c r="Y190" s="156">
        <v>158</v>
      </c>
      <c r="Z190" s="45">
        <v>0.2257142857142857</v>
      </c>
      <c r="AA190" s="157">
        <v>75</v>
      </c>
      <c r="AB190" s="157">
        <v>10</v>
      </c>
      <c r="AC190" s="157">
        <v>0</v>
      </c>
      <c r="AD190" s="45">
        <v>1.4166666666666667</v>
      </c>
      <c r="AE190" s="157">
        <v>0</v>
      </c>
      <c r="AF190" s="45">
        <v>0</v>
      </c>
      <c r="AG190" s="160">
        <v>80.599999999999994</v>
      </c>
      <c r="AH190" s="45">
        <v>0.75</v>
      </c>
      <c r="AI190" s="213">
        <v>3.8498809523809525</v>
      </c>
      <c r="AJ190" s="48">
        <v>3.3736091689540513</v>
      </c>
      <c r="AK190" s="175">
        <v>7.3736091689540508</v>
      </c>
      <c r="AL190" s="176">
        <v>7.25</v>
      </c>
      <c r="AM190" s="176">
        <v>7.5</v>
      </c>
      <c r="AN190" s="240">
        <v>0.25</v>
      </c>
      <c r="AO190" s="215"/>
    </row>
    <row r="191" spans="1:41" s="16" customFormat="1" ht="18" customHeight="1" x14ac:dyDescent="0.2">
      <c r="A191" s="5" t="s">
        <v>360</v>
      </c>
      <c r="B191" s="6" t="s">
        <v>8</v>
      </c>
      <c r="C191" s="7" t="s">
        <v>8</v>
      </c>
      <c r="D191" s="7" t="s">
        <v>9</v>
      </c>
      <c r="E191" s="7" t="s">
        <v>10</v>
      </c>
      <c r="F191" s="8"/>
      <c r="G191" s="192" t="s">
        <v>11</v>
      </c>
      <c r="H191" s="232"/>
      <c r="I191" s="124" t="s">
        <v>361</v>
      </c>
      <c r="J191" s="124" t="s">
        <v>98</v>
      </c>
      <c r="K191" s="213">
        <v>1</v>
      </c>
      <c r="L191" s="213">
        <v>0</v>
      </c>
      <c r="M191" s="213">
        <v>0</v>
      </c>
      <c r="N191" s="9">
        <v>0</v>
      </c>
      <c r="O191" s="9">
        <v>0</v>
      </c>
      <c r="P191" s="213">
        <v>0</v>
      </c>
      <c r="Q191" s="213">
        <v>0</v>
      </c>
      <c r="R191" s="210">
        <v>9971</v>
      </c>
      <c r="S191" s="213">
        <v>0.5</v>
      </c>
      <c r="T191" s="213">
        <v>1.5</v>
      </c>
      <c r="U191" s="40"/>
      <c r="V191" s="156">
        <v>650</v>
      </c>
      <c r="W191" s="157">
        <v>0</v>
      </c>
      <c r="X191" s="45">
        <v>3.25</v>
      </c>
      <c r="Y191" s="156">
        <v>502</v>
      </c>
      <c r="Z191" s="45">
        <v>0.71714285714285719</v>
      </c>
      <c r="AA191" s="157">
        <v>0</v>
      </c>
      <c r="AB191" s="157">
        <v>0</v>
      </c>
      <c r="AC191" s="157">
        <v>0</v>
      </c>
      <c r="AD191" s="45">
        <v>0</v>
      </c>
      <c r="AE191" s="157">
        <v>61</v>
      </c>
      <c r="AF191" s="45">
        <v>0.5</v>
      </c>
      <c r="AG191" s="160">
        <v>94.7</v>
      </c>
      <c r="AH191" s="45">
        <v>0.5</v>
      </c>
      <c r="AI191" s="213">
        <v>4.9671428571428571</v>
      </c>
      <c r="AJ191" s="48">
        <v>4.3526537297207346</v>
      </c>
      <c r="AK191" s="175">
        <v>5.8526537297207346</v>
      </c>
      <c r="AL191" s="176">
        <v>5.75</v>
      </c>
      <c r="AM191" s="176">
        <v>6</v>
      </c>
      <c r="AN191" s="240">
        <v>0.25</v>
      </c>
      <c r="AO191" s="215"/>
    </row>
    <row r="192" spans="1:41" s="16" customFormat="1" ht="18" customHeight="1" x14ac:dyDescent="0.2">
      <c r="A192" s="10" t="s">
        <v>430</v>
      </c>
      <c r="B192" s="11" t="s">
        <v>33</v>
      </c>
      <c r="C192" s="12" t="s">
        <v>34</v>
      </c>
      <c r="D192" s="12" t="s">
        <v>9</v>
      </c>
      <c r="E192" s="12" t="s">
        <v>10</v>
      </c>
      <c r="F192" s="13"/>
      <c r="G192" s="191" t="s">
        <v>35</v>
      </c>
      <c r="H192" s="230"/>
      <c r="I192" s="125" t="s">
        <v>431</v>
      </c>
      <c r="J192" s="125" t="s">
        <v>98</v>
      </c>
      <c r="K192" s="212">
        <v>1</v>
      </c>
      <c r="L192" s="212">
        <v>0</v>
      </c>
      <c r="M192" s="212">
        <v>0</v>
      </c>
      <c r="N192" s="212">
        <v>0</v>
      </c>
      <c r="O192" s="212">
        <v>2</v>
      </c>
      <c r="P192" s="212">
        <v>0</v>
      </c>
      <c r="Q192" s="212">
        <v>0</v>
      </c>
      <c r="R192" s="209">
        <v>12440</v>
      </c>
      <c r="S192" s="212">
        <v>1</v>
      </c>
      <c r="T192" s="212">
        <v>4</v>
      </c>
      <c r="U192" s="40"/>
      <c r="V192" s="197">
        <v>581</v>
      </c>
      <c r="W192" s="197">
        <v>0</v>
      </c>
      <c r="X192" s="45">
        <v>2.9049999999999998</v>
      </c>
      <c r="Y192" s="197">
        <v>225</v>
      </c>
      <c r="Z192" s="45">
        <v>0.32142857142857145</v>
      </c>
      <c r="AA192" s="197">
        <v>57</v>
      </c>
      <c r="AB192" s="197">
        <v>22</v>
      </c>
      <c r="AC192" s="197">
        <v>0</v>
      </c>
      <c r="AD192" s="45">
        <v>1.3166666666666667</v>
      </c>
      <c r="AE192" s="197">
        <v>0</v>
      </c>
      <c r="AF192" s="45">
        <v>0</v>
      </c>
      <c r="AG192" s="199">
        <v>73.099999999999994</v>
      </c>
      <c r="AH192" s="45">
        <v>0.75</v>
      </c>
      <c r="AI192" s="212">
        <v>5.2930952380952379</v>
      </c>
      <c r="AJ192" s="200">
        <v>4.6382822867137206</v>
      </c>
      <c r="AK192" s="174">
        <v>8.6382822867137214</v>
      </c>
      <c r="AL192" s="174">
        <v>8.75</v>
      </c>
      <c r="AM192" s="174">
        <v>9</v>
      </c>
      <c r="AN192" s="239">
        <v>0.25</v>
      </c>
      <c r="AO192" s="10" t="s">
        <v>432</v>
      </c>
    </row>
    <row r="193" spans="1:41" s="16" customFormat="1" ht="18" customHeight="1" x14ac:dyDescent="0.2">
      <c r="A193" s="5" t="s">
        <v>497</v>
      </c>
      <c r="B193" s="6" t="s">
        <v>8</v>
      </c>
      <c r="C193" s="7" t="s">
        <v>8</v>
      </c>
      <c r="D193" s="7" t="s">
        <v>9</v>
      </c>
      <c r="E193" s="7" t="s">
        <v>10</v>
      </c>
      <c r="F193" s="8"/>
      <c r="G193" s="192" t="s">
        <v>11</v>
      </c>
      <c r="H193" s="232"/>
      <c r="I193" s="124" t="s">
        <v>498</v>
      </c>
      <c r="J193" s="124" t="s">
        <v>499</v>
      </c>
      <c r="K193" s="213">
        <v>1</v>
      </c>
      <c r="L193" s="213">
        <v>0</v>
      </c>
      <c r="M193" s="213">
        <v>0</v>
      </c>
      <c r="N193" s="9">
        <v>0</v>
      </c>
      <c r="O193" s="9">
        <v>0</v>
      </c>
      <c r="P193" s="213">
        <v>0</v>
      </c>
      <c r="Q193" s="213">
        <v>0</v>
      </c>
      <c r="R193" s="210">
        <v>4792</v>
      </c>
      <c r="S193" s="213">
        <v>0.5</v>
      </c>
      <c r="T193" s="213">
        <v>1.5</v>
      </c>
      <c r="U193" s="40"/>
      <c r="V193" s="156">
        <v>339</v>
      </c>
      <c r="W193" s="157">
        <v>0</v>
      </c>
      <c r="X193" s="45">
        <v>1.6950000000000001</v>
      </c>
      <c r="Y193" s="156">
        <v>242</v>
      </c>
      <c r="Z193" s="45">
        <v>0.3457142857142857</v>
      </c>
      <c r="AA193" s="157">
        <v>0</v>
      </c>
      <c r="AB193" s="157">
        <v>0</v>
      </c>
      <c r="AC193" s="157">
        <v>0</v>
      </c>
      <c r="AD193" s="45">
        <v>0</v>
      </c>
      <c r="AE193" s="157">
        <v>0</v>
      </c>
      <c r="AF193" s="45">
        <v>0</v>
      </c>
      <c r="AG193" s="160">
        <v>91.8</v>
      </c>
      <c r="AH193" s="45">
        <v>0.5</v>
      </c>
      <c r="AI193" s="213">
        <v>2.5407142857142859</v>
      </c>
      <c r="AJ193" s="48">
        <v>2.2264005344573845</v>
      </c>
      <c r="AK193" s="175">
        <v>3.7264005344573845</v>
      </c>
      <c r="AL193" s="176">
        <v>3.75</v>
      </c>
      <c r="AM193" s="176">
        <v>4</v>
      </c>
      <c r="AN193" s="240">
        <v>0.25</v>
      </c>
      <c r="AO193" s="215"/>
    </row>
    <row r="194" spans="1:41" s="16" customFormat="1" ht="18" customHeight="1" x14ac:dyDescent="0.2">
      <c r="A194" s="5" t="s">
        <v>492</v>
      </c>
      <c r="B194" s="6" t="s">
        <v>8</v>
      </c>
      <c r="C194" s="7" t="s">
        <v>8</v>
      </c>
      <c r="D194" s="7" t="s">
        <v>9</v>
      </c>
      <c r="E194" s="7" t="s">
        <v>10</v>
      </c>
      <c r="F194" s="8"/>
      <c r="G194" s="192" t="s">
        <v>11</v>
      </c>
      <c r="H194" s="232"/>
      <c r="I194" s="124" t="s">
        <v>493</v>
      </c>
      <c r="J194" s="124" t="s">
        <v>494</v>
      </c>
      <c r="K194" s="213">
        <v>1</v>
      </c>
      <c r="L194" s="213">
        <v>0</v>
      </c>
      <c r="M194" s="213">
        <v>0</v>
      </c>
      <c r="N194" s="9">
        <v>0</v>
      </c>
      <c r="O194" s="9">
        <v>0</v>
      </c>
      <c r="P194" s="213">
        <v>0</v>
      </c>
      <c r="Q194" s="213">
        <v>0</v>
      </c>
      <c r="R194" s="210">
        <v>7653</v>
      </c>
      <c r="S194" s="213">
        <v>0.5</v>
      </c>
      <c r="T194" s="213">
        <v>1.5</v>
      </c>
      <c r="U194" s="40"/>
      <c r="V194" s="156">
        <v>469</v>
      </c>
      <c r="W194" s="157">
        <v>0</v>
      </c>
      <c r="X194" s="45">
        <v>2.3450000000000002</v>
      </c>
      <c r="Y194" s="156">
        <v>272</v>
      </c>
      <c r="Z194" s="45">
        <v>0.38857142857142857</v>
      </c>
      <c r="AA194" s="157">
        <v>0</v>
      </c>
      <c r="AB194" s="157">
        <v>0</v>
      </c>
      <c r="AC194" s="157">
        <v>0</v>
      </c>
      <c r="AD194" s="45">
        <v>0</v>
      </c>
      <c r="AE194" s="157">
        <v>0</v>
      </c>
      <c r="AF194" s="45">
        <v>0</v>
      </c>
      <c r="AG194" s="160">
        <v>91.1</v>
      </c>
      <c r="AH194" s="45">
        <v>0.5</v>
      </c>
      <c r="AI194" s="213">
        <v>3.2335714285714285</v>
      </c>
      <c r="AJ194" s="48">
        <v>2.8335437783212201</v>
      </c>
      <c r="AK194" s="175">
        <v>4.3335437783212196</v>
      </c>
      <c r="AL194" s="176">
        <v>4.25</v>
      </c>
      <c r="AM194" s="176">
        <v>4.5</v>
      </c>
      <c r="AN194" s="240">
        <v>0.25</v>
      </c>
      <c r="AO194" s="215"/>
    </row>
    <row r="195" spans="1:41" s="16" customFormat="1" ht="18" customHeight="1" x14ac:dyDescent="0.2">
      <c r="A195" s="10" t="s">
        <v>196</v>
      </c>
      <c r="B195" s="11" t="s">
        <v>33</v>
      </c>
      <c r="C195" s="12" t="s">
        <v>34</v>
      </c>
      <c r="D195" s="12" t="s">
        <v>9</v>
      </c>
      <c r="E195" s="12" t="s">
        <v>10</v>
      </c>
      <c r="F195" s="13"/>
      <c r="G195" s="191" t="s">
        <v>35</v>
      </c>
      <c r="H195" s="230"/>
      <c r="I195" s="125" t="s">
        <v>194</v>
      </c>
      <c r="J195" s="125" t="s">
        <v>195</v>
      </c>
      <c r="K195" s="212">
        <v>1</v>
      </c>
      <c r="L195" s="212">
        <v>0</v>
      </c>
      <c r="M195" s="212">
        <v>0</v>
      </c>
      <c r="N195" s="212">
        <v>0</v>
      </c>
      <c r="O195" s="212">
        <v>2</v>
      </c>
      <c r="P195" s="212">
        <v>0</v>
      </c>
      <c r="Q195" s="212">
        <v>0</v>
      </c>
      <c r="R195" s="209">
        <v>6191</v>
      </c>
      <c r="S195" s="212">
        <v>0.5</v>
      </c>
      <c r="T195" s="212">
        <v>3.5</v>
      </c>
      <c r="U195" s="40"/>
      <c r="V195" s="197">
        <v>232</v>
      </c>
      <c r="W195" s="197">
        <v>0</v>
      </c>
      <c r="X195" s="45">
        <v>1.1599999999999999</v>
      </c>
      <c r="Y195" s="197">
        <v>138</v>
      </c>
      <c r="Z195" s="45">
        <v>0.19714285714285715</v>
      </c>
      <c r="AA195" s="197">
        <v>23</v>
      </c>
      <c r="AB195" s="197">
        <v>46</v>
      </c>
      <c r="AC195" s="197">
        <v>0</v>
      </c>
      <c r="AD195" s="45">
        <v>1.1499999999999999</v>
      </c>
      <c r="AE195" s="197">
        <v>0</v>
      </c>
      <c r="AF195" s="45">
        <v>0</v>
      </c>
      <c r="AG195" s="199">
        <v>76.2</v>
      </c>
      <c r="AH195" s="45">
        <v>0.75</v>
      </c>
      <c r="AI195" s="212">
        <v>3.2571428571428571</v>
      </c>
      <c r="AJ195" s="200">
        <v>2.8541991670299898</v>
      </c>
      <c r="AK195" s="174">
        <v>6.3541991670299893</v>
      </c>
      <c r="AL195" s="174">
        <v>6.25</v>
      </c>
      <c r="AM195" s="174">
        <v>6.5</v>
      </c>
      <c r="AN195" s="239">
        <v>0.25</v>
      </c>
      <c r="AO195" s="10" t="s">
        <v>193</v>
      </c>
    </row>
    <row r="196" spans="1:41" s="16" customFormat="1" ht="18" customHeight="1" x14ac:dyDescent="0.2">
      <c r="A196" s="5" t="s">
        <v>181</v>
      </c>
      <c r="B196" s="6" t="s">
        <v>8</v>
      </c>
      <c r="C196" s="7" t="s">
        <v>8</v>
      </c>
      <c r="D196" s="7" t="s">
        <v>9</v>
      </c>
      <c r="E196" s="7" t="s">
        <v>10</v>
      </c>
      <c r="F196" s="8"/>
      <c r="G196" s="192" t="s">
        <v>11</v>
      </c>
      <c r="H196" s="232"/>
      <c r="I196" s="124" t="s">
        <v>182</v>
      </c>
      <c r="J196" s="124" t="s">
        <v>183</v>
      </c>
      <c r="K196" s="213">
        <v>1</v>
      </c>
      <c r="L196" s="213">
        <v>0</v>
      </c>
      <c r="M196" s="213">
        <v>0</v>
      </c>
      <c r="N196" s="9">
        <v>0</v>
      </c>
      <c r="O196" s="9">
        <v>0</v>
      </c>
      <c r="P196" s="213">
        <v>0</v>
      </c>
      <c r="Q196" s="213">
        <v>0</v>
      </c>
      <c r="R196" s="210">
        <v>8107</v>
      </c>
      <c r="S196" s="213">
        <v>0.5</v>
      </c>
      <c r="T196" s="213">
        <v>1.5</v>
      </c>
      <c r="U196" s="40"/>
      <c r="V196" s="156">
        <v>612</v>
      </c>
      <c r="W196" s="157">
        <v>0</v>
      </c>
      <c r="X196" s="45">
        <v>3.06</v>
      </c>
      <c r="Y196" s="156">
        <v>564</v>
      </c>
      <c r="Z196" s="45">
        <v>0.80571428571428572</v>
      </c>
      <c r="AA196" s="157">
        <v>0</v>
      </c>
      <c r="AB196" s="157">
        <v>0</v>
      </c>
      <c r="AC196" s="157">
        <v>0</v>
      </c>
      <c r="AD196" s="45">
        <v>0</v>
      </c>
      <c r="AE196" s="157">
        <v>0</v>
      </c>
      <c r="AF196" s="45">
        <v>0</v>
      </c>
      <c r="AG196" s="160">
        <v>98.7</v>
      </c>
      <c r="AH196" s="45">
        <v>0.5</v>
      </c>
      <c r="AI196" s="213">
        <v>4.3657142857142857</v>
      </c>
      <c r="AJ196" s="48">
        <v>3.8256283572121266</v>
      </c>
      <c r="AK196" s="175">
        <v>5.3256283572121266</v>
      </c>
      <c r="AL196" s="176">
        <v>5.25</v>
      </c>
      <c r="AM196" s="176">
        <v>5.5</v>
      </c>
      <c r="AN196" s="240">
        <v>0.25</v>
      </c>
      <c r="AO196" s="215"/>
    </row>
    <row r="197" spans="1:41" s="16" customFormat="1" ht="18" customHeight="1" x14ac:dyDescent="0.2">
      <c r="A197" s="5" t="s">
        <v>488</v>
      </c>
      <c r="B197" s="6" t="s">
        <v>8</v>
      </c>
      <c r="C197" s="7" t="s">
        <v>8</v>
      </c>
      <c r="D197" s="7" t="s">
        <v>9</v>
      </c>
      <c r="E197" s="7" t="s">
        <v>10</v>
      </c>
      <c r="F197" s="8"/>
      <c r="G197" s="192" t="s">
        <v>11</v>
      </c>
      <c r="H197" s="232"/>
      <c r="I197" s="124" t="s">
        <v>486</v>
      </c>
      <c r="J197" s="124" t="s">
        <v>489</v>
      </c>
      <c r="K197" s="213">
        <v>1</v>
      </c>
      <c r="L197" s="213">
        <v>0</v>
      </c>
      <c r="M197" s="213">
        <v>0</v>
      </c>
      <c r="N197" s="9">
        <v>0</v>
      </c>
      <c r="O197" s="9">
        <v>0</v>
      </c>
      <c r="P197" s="213">
        <v>0</v>
      </c>
      <c r="Q197" s="213">
        <v>0</v>
      </c>
      <c r="R197" s="210">
        <v>8710</v>
      </c>
      <c r="S197" s="213">
        <v>0.5</v>
      </c>
      <c r="T197" s="213">
        <v>1.5</v>
      </c>
      <c r="U197" s="40"/>
      <c r="V197" s="156">
        <v>710</v>
      </c>
      <c r="W197" s="157">
        <v>0</v>
      </c>
      <c r="X197" s="45">
        <v>3.55</v>
      </c>
      <c r="Y197" s="156">
        <v>532</v>
      </c>
      <c r="Z197" s="45">
        <v>0.76</v>
      </c>
      <c r="AA197" s="157">
        <v>0</v>
      </c>
      <c r="AB197" s="157">
        <v>0</v>
      </c>
      <c r="AC197" s="157">
        <v>0</v>
      </c>
      <c r="AD197" s="45">
        <v>0</v>
      </c>
      <c r="AE197" s="157">
        <v>57</v>
      </c>
      <c r="AF197" s="45">
        <v>0.5</v>
      </c>
      <c r="AG197" s="160">
        <v>97.9</v>
      </c>
      <c r="AH197" s="45">
        <v>0.5</v>
      </c>
      <c r="AI197" s="213">
        <v>5.31</v>
      </c>
      <c r="AJ197" s="48">
        <v>4.6530957473028378</v>
      </c>
      <c r="AK197" s="175">
        <v>6.1530957473028378</v>
      </c>
      <c r="AL197" s="176">
        <v>6.25</v>
      </c>
      <c r="AM197" s="176">
        <v>6.5</v>
      </c>
      <c r="AN197" s="240">
        <v>0.25</v>
      </c>
      <c r="AO197" s="215"/>
    </row>
    <row r="198" spans="1:41" s="16" customFormat="1" ht="18" customHeight="1" x14ac:dyDescent="0.2">
      <c r="A198" s="5" t="s">
        <v>298</v>
      </c>
      <c r="B198" s="6" t="s">
        <v>8</v>
      </c>
      <c r="C198" s="7" t="s">
        <v>8</v>
      </c>
      <c r="D198" s="7" t="s">
        <v>9</v>
      </c>
      <c r="E198" s="14" t="s">
        <v>42</v>
      </c>
      <c r="F198" s="8"/>
      <c r="G198" s="192" t="s">
        <v>11</v>
      </c>
      <c r="H198" s="232"/>
      <c r="I198" s="124" t="s">
        <v>299</v>
      </c>
      <c r="J198" s="124" t="s">
        <v>112</v>
      </c>
      <c r="K198" s="213">
        <v>1</v>
      </c>
      <c r="L198" s="213">
        <v>0</v>
      </c>
      <c r="M198" s="213">
        <v>1.5</v>
      </c>
      <c r="N198" s="9">
        <v>0</v>
      </c>
      <c r="O198" s="9">
        <v>0</v>
      </c>
      <c r="P198" s="213">
        <v>0</v>
      </c>
      <c r="Q198" s="213">
        <v>0</v>
      </c>
      <c r="R198" s="210">
        <v>9623</v>
      </c>
      <c r="S198" s="213">
        <v>0.5</v>
      </c>
      <c r="T198" s="213">
        <v>3</v>
      </c>
      <c r="U198" s="40"/>
      <c r="V198" s="156">
        <v>598</v>
      </c>
      <c r="W198" s="157">
        <v>0</v>
      </c>
      <c r="X198" s="45">
        <v>2.99</v>
      </c>
      <c r="Y198" s="156">
        <v>171</v>
      </c>
      <c r="Z198" s="45">
        <v>0.24428571428571427</v>
      </c>
      <c r="AA198" s="157">
        <v>0</v>
      </c>
      <c r="AB198" s="157">
        <v>0</v>
      </c>
      <c r="AC198" s="157">
        <v>0</v>
      </c>
      <c r="AD198" s="45">
        <v>0</v>
      </c>
      <c r="AE198" s="157">
        <v>0</v>
      </c>
      <c r="AF198" s="45">
        <v>0</v>
      </c>
      <c r="AG198" s="160">
        <v>72.3</v>
      </c>
      <c r="AH198" s="45">
        <v>0.75</v>
      </c>
      <c r="AI198" s="213">
        <v>3.9842857142857144</v>
      </c>
      <c r="AJ198" s="48">
        <v>3.4913866126520361</v>
      </c>
      <c r="AK198" s="175">
        <v>6.4913866126520361</v>
      </c>
      <c r="AL198" s="176">
        <v>6.5</v>
      </c>
      <c r="AM198" s="176">
        <v>7</v>
      </c>
      <c r="AN198" s="240">
        <v>0.5</v>
      </c>
      <c r="AO198" s="215"/>
    </row>
    <row r="199" spans="1:41" s="16" customFormat="1" ht="18" customHeight="1" x14ac:dyDescent="0.2">
      <c r="A199" s="5" t="s">
        <v>574</v>
      </c>
      <c r="B199" s="6" t="s">
        <v>33</v>
      </c>
      <c r="C199" s="7" t="s">
        <v>34</v>
      </c>
      <c r="D199" s="7" t="s">
        <v>9</v>
      </c>
      <c r="E199" s="7" t="s">
        <v>10</v>
      </c>
      <c r="F199" s="8"/>
      <c r="G199" s="192" t="s">
        <v>35</v>
      </c>
      <c r="H199" s="232"/>
      <c r="I199" s="124" t="s">
        <v>575</v>
      </c>
      <c r="J199" s="124" t="s">
        <v>334</v>
      </c>
      <c r="K199" s="213">
        <v>1</v>
      </c>
      <c r="L199" s="213">
        <v>0</v>
      </c>
      <c r="M199" s="213">
        <v>0</v>
      </c>
      <c r="N199" s="9">
        <v>0</v>
      </c>
      <c r="O199" s="9">
        <v>2</v>
      </c>
      <c r="P199" s="213">
        <v>0</v>
      </c>
      <c r="Q199" s="213">
        <v>0</v>
      </c>
      <c r="R199" s="210">
        <v>14912</v>
      </c>
      <c r="S199" s="213">
        <v>1</v>
      </c>
      <c r="T199" s="213">
        <v>4</v>
      </c>
      <c r="U199" s="40"/>
      <c r="V199" s="156">
        <v>631</v>
      </c>
      <c r="W199" s="157">
        <v>0</v>
      </c>
      <c r="X199" s="45">
        <v>3.1549999999999998</v>
      </c>
      <c r="Y199" s="156">
        <v>446</v>
      </c>
      <c r="Z199" s="45">
        <v>0.63714285714285712</v>
      </c>
      <c r="AA199" s="157">
        <v>19</v>
      </c>
      <c r="AB199" s="157">
        <v>54</v>
      </c>
      <c r="AC199" s="157">
        <v>0</v>
      </c>
      <c r="AD199" s="45">
        <v>1.2166666666666666</v>
      </c>
      <c r="AE199" s="157">
        <v>0</v>
      </c>
      <c r="AF199" s="45">
        <v>0</v>
      </c>
      <c r="AG199" s="160">
        <v>89.8</v>
      </c>
      <c r="AH199" s="45">
        <v>0.75</v>
      </c>
      <c r="AI199" s="213">
        <v>5.7588095238095232</v>
      </c>
      <c r="AJ199" s="48">
        <v>5.0463826939294121</v>
      </c>
      <c r="AK199" s="175">
        <v>9.046382693929413</v>
      </c>
      <c r="AL199" s="176">
        <v>9</v>
      </c>
      <c r="AM199" s="176">
        <v>9.5</v>
      </c>
      <c r="AN199" s="240">
        <v>0.5</v>
      </c>
      <c r="AO199" s="215"/>
    </row>
    <row r="200" spans="1:41" s="16" customFormat="1" ht="18" customHeight="1" x14ac:dyDescent="0.2">
      <c r="A200" s="10" t="s">
        <v>382</v>
      </c>
      <c r="B200" s="11" t="s">
        <v>33</v>
      </c>
      <c r="C200" s="12" t="s">
        <v>49</v>
      </c>
      <c r="D200" s="12" t="s">
        <v>9</v>
      </c>
      <c r="E200" s="12" t="s">
        <v>10</v>
      </c>
      <c r="F200" s="13"/>
      <c r="G200" s="191" t="s">
        <v>35</v>
      </c>
      <c r="H200" s="230"/>
      <c r="I200" s="125" t="s">
        <v>690</v>
      </c>
      <c r="J200" s="125" t="s">
        <v>174</v>
      </c>
      <c r="K200" s="212">
        <v>1</v>
      </c>
      <c r="L200" s="212">
        <v>0</v>
      </c>
      <c r="M200" s="212">
        <v>0</v>
      </c>
      <c r="N200" s="212">
        <v>0</v>
      </c>
      <c r="O200" s="212">
        <v>2</v>
      </c>
      <c r="P200" s="212">
        <v>0</v>
      </c>
      <c r="Q200" s="212">
        <v>0</v>
      </c>
      <c r="R200" s="209">
        <v>34829</v>
      </c>
      <c r="S200" s="212">
        <v>2</v>
      </c>
      <c r="T200" s="212">
        <v>5</v>
      </c>
      <c r="U200" s="40"/>
      <c r="V200" s="197">
        <v>1272</v>
      </c>
      <c r="W200" s="197">
        <v>119</v>
      </c>
      <c r="X200" s="45">
        <v>4.1408333333333331</v>
      </c>
      <c r="Y200" s="197">
        <v>899</v>
      </c>
      <c r="Z200" s="45">
        <v>1.2842857142857143</v>
      </c>
      <c r="AA200" s="197">
        <v>22</v>
      </c>
      <c r="AB200" s="197">
        <v>18</v>
      </c>
      <c r="AC200" s="197">
        <v>45</v>
      </c>
      <c r="AD200" s="45">
        <v>1.0416666666666665</v>
      </c>
      <c r="AE200" s="197">
        <v>0</v>
      </c>
      <c r="AF200" s="45">
        <v>0</v>
      </c>
      <c r="AG200" s="199">
        <v>126.4</v>
      </c>
      <c r="AH200" s="45">
        <v>0</v>
      </c>
      <c r="AI200" s="212">
        <v>6.466785714285713</v>
      </c>
      <c r="AJ200" s="200">
        <v>5.6667745962074578</v>
      </c>
      <c r="AK200" s="174">
        <v>10.666774596207457</v>
      </c>
      <c r="AL200" s="174">
        <v>10.75</v>
      </c>
      <c r="AM200" s="174">
        <v>16.5</v>
      </c>
      <c r="AN200" s="239">
        <v>0.5</v>
      </c>
      <c r="AO200" s="215"/>
    </row>
    <row r="201" spans="1:41" s="16" customFormat="1" ht="18" customHeight="1" x14ac:dyDescent="0.2">
      <c r="A201" s="10" t="s">
        <v>383</v>
      </c>
      <c r="B201" s="11" t="s">
        <v>33</v>
      </c>
      <c r="C201" s="12" t="s">
        <v>34</v>
      </c>
      <c r="D201" s="12" t="s">
        <v>9</v>
      </c>
      <c r="E201" s="12" t="s">
        <v>10</v>
      </c>
      <c r="F201" s="13"/>
      <c r="G201" s="191" t="s">
        <v>11</v>
      </c>
      <c r="H201" s="230"/>
      <c r="I201" s="125" t="s">
        <v>689</v>
      </c>
      <c r="J201" s="125" t="s">
        <v>174</v>
      </c>
      <c r="K201" s="212">
        <v>1</v>
      </c>
      <c r="L201" s="212">
        <v>0</v>
      </c>
      <c r="M201" s="212">
        <v>0</v>
      </c>
      <c r="N201" s="212">
        <v>0</v>
      </c>
      <c r="O201" s="212">
        <v>0</v>
      </c>
      <c r="P201" s="212">
        <v>0</v>
      </c>
      <c r="Q201" s="212">
        <v>0</v>
      </c>
      <c r="R201" s="209">
        <v>12533</v>
      </c>
      <c r="S201" s="212">
        <v>1</v>
      </c>
      <c r="T201" s="212">
        <v>2</v>
      </c>
      <c r="U201" s="40"/>
      <c r="V201" s="197">
        <v>436</v>
      </c>
      <c r="W201" s="197">
        <v>0</v>
      </c>
      <c r="X201" s="45">
        <v>2.1800000000000002</v>
      </c>
      <c r="Y201" s="197">
        <v>272</v>
      </c>
      <c r="Z201" s="45">
        <v>0.38857142857142857</v>
      </c>
      <c r="AA201" s="197">
        <v>12</v>
      </c>
      <c r="AB201" s="197">
        <v>8</v>
      </c>
      <c r="AC201" s="197">
        <v>0</v>
      </c>
      <c r="AD201" s="45">
        <v>0.33333333333333331</v>
      </c>
      <c r="AE201" s="197">
        <v>0</v>
      </c>
      <c r="AF201" s="45">
        <v>0</v>
      </c>
      <c r="AG201" s="199">
        <v>85.8</v>
      </c>
      <c r="AH201" s="45">
        <v>0.75</v>
      </c>
      <c r="AI201" s="212">
        <v>3.651904761904762</v>
      </c>
      <c r="AJ201" s="200">
        <v>3.2001247678293852</v>
      </c>
      <c r="AK201" s="174">
        <v>5.2001247678293847</v>
      </c>
      <c r="AL201" s="174">
        <v>5.25</v>
      </c>
      <c r="AM201" s="174"/>
      <c r="AN201" s="239"/>
      <c r="AO201" s="215"/>
    </row>
    <row r="202" spans="1:41" s="16" customFormat="1" ht="18" customHeight="1" x14ac:dyDescent="0.2">
      <c r="A202" s="5" t="s">
        <v>172</v>
      </c>
      <c r="B202" s="6" t="s">
        <v>8</v>
      </c>
      <c r="C202" s="7" t="s">
        <v>8</v>
      </c>
      <c r="D202" s="7" t="s">
        <v>9</v>
      </c>
      <c r="E202" s="7" t="s">
        <v>10</v>
      </c>
      <c r="F202" s="8"/>
      <c r="G202" s="192" t="s">
        <v>11</v>
      </c>
      <c r="H202" s="232"/>
      <c r="I202" s="124" t="s">
        <v>173</v>
      </c>
      <c r="J202" s="124" t="s">
        <v>174</v>
      </c>
      <c r="K202" s="213">
        <v>1</v>
      </c>
      <c r="L202" s="213">
        <v>0</v>
      </c>
      <c r="M202" s="213">
        <v>0</v>
      </c>
      <c r="N202" s="9">
        <v>0</v>
      </c>
      <c r="O202" s="9">
        <v>0</v>
      </c>
      <c r="P202" s="213">
        <v>0</v>
      </c>
      <c r="Q202" s="213">
        <v>0</v>
      </c>
      <c r="R202" s="210">
        <v>7451</v>
      </c>
      <c r="S202" s="213">
        <v>0.5</v>
      </c>
      <c r="T202" s="213">
        <v>1.5</v>
      </c>
      <c r="U202" s="40"/>
      <c r="V202" s="156">
        <v>560</v>
      </c>
      <c r="W202" s="157">
        <v>0</v>
      </c>
      <c r="X202" s="45">
        <v>2.8</v>
      </c>
      <c r="Y202" s="156">
        <v>517</v>
      </c>
      <c r="Z202" s="45">
        <v>0.73857142857142855</v>
      </c>
      <c r="AA202" s="157">
        <v>0</v>
      </c>
      <c r="AB202" s="157">
        <v>0</v>
      </c>
      <c r="AC202" s="157">
        <v>0</v>
      </c>
      <c r="AD202" s="45">
        <v>0</v>
      </c>
      <c r="AE202" s="157">
        <v>0</v>
      </c>
      <c r="AF202" s="45">
        <v>0</v>
      </c>
      <c r="AG202" s="160">
        <v>118.9</v>
      </c>
      <c r="AH202" s="45">
        <v>0</v>
      </c>
      <c r="AI202" s="213">
        <v>3.5385714285714283</v>
      </c>
      <c r="AJ202" s="48">
        <v>3.1008119897953001</v>
      </c>
      <c r="AK202" s="175">
        <v>4.6008119897953001</v>
      </c>
      <c r="AL202" s="176">
        <v>4.5</v>
      </c>
      <c r="AM202" s="176">
        <v>5</v>
      </c>
      <c r="AN202" s="240">
        <v>0.5</v>
      </c>
      <c r="AO202" s="215"/>
    </row>
    <row r="203" spans="1:41" s="16" customFormat="1" ht="18" customHeight="1" x14ac:dyDescent="0.2">
      <c r="A203" s="10" t="s">
        <v>421</v>
      </c>
      <c r="B203" s="6" t="s">
        <v>33</v>
      </c>
      <c r="C203" s="12" t="s">
        <v>109</v>
      </c>
      <c r="D203" s="12" t="s">
        <v>9</v>
      </c>
      <c r="E203" s="12" t="s">
        <v>10</v>
      </c>
      <c r="F203" s="13"/>
      <c r="G203" s="191" t="s">
        <v>11</v>
      </c>
      <c r="H203" s="230"/>
      <c r="I203" s="125" t="s">
        <v>422</v>
      </c>
      <c r="J203" s="125" t="s">
        <v>347</v>
      </c>
      <c r="K203" s="212">
        <v>1</v>
      </c>
      <c r="L203" s="212">
        <v>0</v>
      </c>
      <c r="M203" s="212">
        <v>0</v>
      </c>
      <c r="N203" s="212">
        <v>0</v>
      </c>
      <c r="O203" s="212">
        <v>0</v>
      </c>
      <c r="P203" s="212">
        <v>0</v>
      </c>
      <c r="Q203" s="212">
        <v>0</v>
      </c>
      <c r="R203" s="209">
        <v>17168</v>
      </c>
      <c r="S203" s="212">
        <v>1</v>
      </c>
      <c r="T203" s="212">
        <v>2</v>
      </c>
      <c r="U203" s="40"/>
      <c r="V203" s="197">
        <v>483</v>
      </c>
      <c r="W203" s="197">
        <v>33</v>
      </c>
      <c r="X203" s="45">
        <v>1.5825</v>
      </c>
      <c r="Y203" s="197">
        <v>647</v>
      </c>
      <c r="Z203" s="45">
        <v>0.92428571428571427</v>
      </c>
      <c r="AA203" s="197">
        <v>0</v>
      </c>
      <c r="AB203" s="197">
        <v>0</v>
      </c>
      <c r="AC203" s="197">
        <v>0</v>
      </c>
      <c r="AD203" s="45">
        <v>0</v>
      </c>
      <c r="AE203" s="197">
        <v>0</v>
      </c>
      <c r="AF203" s="45">
        <v>0</v>
      </c>
      <c r="AG203" s="199">
        <v>110.5</v>
      </c>
      <c r="AH203" s="45">
        <v>0</v>
      </c>
      <c r="AI203" s="212">
        <v>2.5067857142857144</v>
      </c>
      <c r="AJ203" s="200">
        <v>2.196669293134156</v>
      </c>
      <c r="AK203" s="174">
        <v>4.196669293134156</v>
      </c>
      <c r="AL203" s="174">
        <v>4.25</v>
      </c>
      <c r="AM203" s="174">
        <v>7.5</v>
      </c>
      <c r="AN203" s="239">
        <v>0.5</v>
      </c>
      <c r="AO203" s="215"/>
    </row>
    <row r="204" spans="1:41" s="16" customFormat="1" ht="18" customHeight="1" x14ac:dyDescent="0.2">
      <c r="A204" s="10" t="s">
        <v>635</v>
      </c>
      <c r="B204" s="6"/>
      <c r="C204" s="12" t="s">
        <v>630</v>
      </c>
      <c r="D204" s="12" t="s">
        <v>9</v>
      </c>
      <c r="E204" s="12" t="s">
        <v>10</v>
      </c>
      <c r="F204" s="13"/>
      <c r="G204" s="191" t="s">
        <v>11</v>
      </c>
      <c r="H204" s="230"/>
      <c r="I204" s="125" t="s">
        <v>422</v>
      </c>
      <c r="J204" s="125" t="s">
        <v>347</v>
      </c>
      <c r="K204" s="212">
        <v>1</v>
      </c>
      <c r="L204" s="212">
        <v>0</v>
      </c>
      <c r="M204" s="212">
        <v>0</v>
      </c>
      <c r="N204" s="212">
        <v>0</v>
      </c>
      <c r="O204" s="212">
        <v>0</v>
      </c>
      <c r="P204" s="212">
        <v>0</v>
      </c>
      <c r="Q204" s="212">
        <v>0</v>
      </c>
      <c r="R204" s="209">
        <v>0</v>
      </c>
      <c r="S204" s="212">
        <v>0</v>
      </c>
      <c r="T204" s="212">
        <v>1</v>
      </c>
      <c r="U204" s="40"/>
      <c r="V204" s="197">
        <v>272</v>
      </c>
      <c r="W204" s="197">
        <v>0</v>
      </c>
      <c r="X204" s="45">
        <v>1.36</v>
      </c>
      <c r="Y204" s="197">
        <v>0</v>
      </c>
      <c r="Z204" s="45">
        <v>0</v>
      </c>
      <c r="AA204" s="197">
        <v>0</v>
      </c>
      <c r="AB204" s="197">
        <v>0</v>
      </c>
      <c r="AC204" s="197">
        <v>0</v>
      </c>
      <c r="AD204" s="45">
        <v>0</v>
      </c>
      <c r="AE204" s="197">
        <v>0</v>
      </c>
      <c r="AF204" s="45">
        <v>0</v>
      </c>
      <c r="AG204" s="199">
        <v>87.8</v>
      </c>
      <c r="AH204" s="45">
        <v>0.75</v>
      </c>
      <c r="AI204" s="212">
        <v>2.1100000000000003</v>
      </c>
      <c r="AJ204" s="200">
        <v>1.8489702498698666</v>
      </c>
      <c r="AK204" s="174">
        <v>2.8489702498698666</v>
      </c>
      <c r="AL204" s="174">
        <v>2.75</v>
      </c>
      <c r="AM204" s="174"/>
      <c r="AN204" s="239"/>
      <c r="AO204" s="215"/>
    </row>
    <row r="205" spans="1:41" s="16" customFormat="1" ht="18" customHeight="1" x14ac:dyDescent="0.2">
      <c r="A205" s="5" t="s">
        <v>354</v>
      </c>
      <c r="B205" s="6" t="s">
        <v>8</v>
      </c>
      <c r="C205" s="7" t="s">
        <v>8</v>
      </c>
      <c r="D205" s="7" t="s">
        <v>9</v>
      </c>
      <c r="E205" s="7" t="s">
        <v>10</v>
      </c>
      <c r="F205" s="8"/>
      <c r="G205" s="192" t="s">
        <v>35</v>
      </c>
      <c r="H205" s="232"/>
      <c r="I205" s="124" t="s">
        <v>355</v>
      </c>
      <c r="J205" s="124" t="s">
        <v>90</v>
      </c>
      <c r="K205" s="213">
        <v>1</v>
      </c>
      <c r="L205" s="213">
        <v>0</v>
      </c>
      <c r="M205" s="213">
        <v>0</v>
      </c>
      <c r="N205" s="9">
        <v>0</v>
      </c>
      <c r="O205" s="9">
        <v>2</v>
      </c>
      <c r="P205" s="213">
        <v>0</v>
      </c>
      <c r="Q205" s="213">
        <v>0</v>
      </c>
      <c r="R205" s="210">
        <v>9091</v>
      </c>
      <c r="S205" s="213">
        <v>0.5</v>
      </c>
      <c r="T205" s="213">
        <v>3.5</v>
      </c>
      <c r="U205" s="40"/>
      <c r="V205" s="156">
        <v>707</v>
      </c>
      <c r="W205" s="157">
        <v>0</v>
      </c>
      <c r="X205" s="45">
        <v>3.5350000000000001</v>
      </c>
      <c r="Y205" s="156">
        <v>511</v>
      </c>
      <c r="Z205" s="45">
        <v>0.73</v>
      </c>
      <c r="AA205" s="157">
        <v>13</v>
      </c>
      <c r="AB205" s="157">
        <v>14</v>
      </c>
      <c r="AC205" s="157">
        <v>0</v>
      </c>
      <c r="AD205" s="45">
        <v>0.45</v>
      </c>
      <c r="AE205" s="157">
        <v>0</v>
      </c>
      <c r="AF205" s="45">
        <v>0</v>
      </c>
      <c r="AG205" s="160">
        <v>102.4</v>
      </c>
      <c r="AH205" s="45">
        <v>0.5</v>
      </c>
      <c r="AI205" s="213">
        <v>5.2150000000000007</v>
      </c>
      <c r="AJ205" s="48">
        <v>4.5698482715977988</v>
      </c>
      <c r="AK205" s="175">
        <v>8.0698482715977988</v>
      </c>
      <c r="AL205" s="176">
        <v>8</v>
      </c>
      <c r="AM205" s="176">
        <v>8.5</v>
      </c>
      <c r="AN205" s="240">
        <v>0.5</v>
      </c>
      <c r="AO205" s="215"/>
    </row>
    <row r="206" spans="1:41" s="16" customFormat="1" ht="18" customHeight="1" x14ac:dyDescent="0.2">
      <c r="A206" s="10" t="s">
        <v>150</v>
      </c>
      <c r="B206" s="11" t="s">
        <v>33</v>
      </c>
      <c r="C206" s="12" t="s">
        <v>109</v>
      </c>
      <c r="D206" s="12" t="s">
        <v>9</v>
      </c>
      <c r="E206" s="12" t="s">
        <v>10</v>
      </c>
      <c r="F206" s="13"/>
      <c r="G206" s="191" t="s">
        <v>35</v>
      </c>
      <c r="H206" s="230"/>
      <c r="I206" s="125" t="s">
        <v>151</v>
      </c>
      <c r="J206" s="125" t="s">
        <v>152</v>
      </c>
      <c r="K206" s="212">
        <v>1</v>
      </c>
      <c r="L206" s="212">
        <v>0</v>
      </c>
      <c r="M206" s="212">
        <v>0</v>
      </c>
      <c r="N206" s="212">
        <v>0</v>
      </c>
      <c r="O206" s="212">
        <v>2</v>
      </c>
      <c r="P206" s="212">
        <v>0</v>
      </c>
      <c r="Q206" s="212">
        <v>0</v>
      </c>
      <c r="R206" s="209">
        <v>11794</v>
      </c>
      <c r="S206" s="212">
        <v>1</v>
      </c>
      <c r="T206" s="212">
        <v>4</v>
      </c>
      <c r="U206" s="40"/>
      <c r="V206" s="197">
        <v>510</v>
      </c>
      <c r="W206" s="197">
        <v>0</v>
      </c>
      <c r="X206" s="45">
        <v>1.7</v>
      </c>
      <c r="Y206" s="197">
        <v>478</v>
      </c>
      <c r="Z206" s="45">
        <v>0.68285714285714283</v>
      </c>
      <c r="AA206" s="197">
        <v>16</v>
      </c>
      <c r="AB206" s="197">
        <v>20</v>
      </c>
      <c r="AC206" s="197">
        <v>0</v>
      </c>
      <c r="AD206" s="45">
        <v>0.6</v>
      </c>
      <c r="AE206" s="197">
        <v>0</v>
      </c>
      <c r="AF206" s="45">
        <v>0</v>
      </c>
      <c r="AG206" s="199">
        <v>97.8</v>
      </c>
      <c r="AH206" s="45">
        <v>0.5</v>
      </c>
      <c r="AI206" s="212">
        <v>3.4828571428571427</v>
      </c>
      <c r="AJ206" s="200">
        <v>3.0519901619382086</v>
      </c>
      <c r="AK206" s="174">
        <v>7.0519901619382086</v>
      </c>
      <c r="AL206" s="174">
        <v>7</v>
      </c>
      <c r="AM206" s="174">
        <v>10.5</v>
      </c>
      <c r="AN206" s="239">
        <v>0.5</v>
      </c>
      <c r="AO206" s="215"/>
    </row>
    <row r="207" spans="1:41" s="16" customFormat="1" ht="18" customHeight="1" x14ac:dyDescent="0.2">
      <c r="A207" s="10" t="s">
        <v>153</v>
      </c>
      <c r="B207" s="11" t="s">
        <v>33</v>
      </c>
      <c r="C207" s="12" t="s">
        <v>630</v>
      </c>
      <c r="D207" s="12" t="s">
        <v>9</v>
      </c>
      <c r="E207" s="12" t="s">
        <v>10</v>
      </c>
      <c r="F207" s="13"/>
      <c r="G207" s="191" t="s">
        <v>11</v>
      </c>
      <c r="H207" s="230"/>
      <c r="I207" s="125" t="s">
        <v>151</v>
      </c>
      <c r="J207" s="125" t="s">
        <v>152</v>
      </c>
      <c r="K207" s="212">
        <v>1</v>
      </c>
      <c r="L207" s="212">
        <v>0</v>
      </c>
      <c r="M207" s="212">
        <v>0</v>
      </c>
      <c r="N207" s="212">
        <v>0</v>
      </c>
      <c r="O207" s="212">
        <v>0</v>
      </c>
      <c r="P207" s="212">
        <v>0</v>
      </c>
      <c r="Q207" s="212">
        <v>0</v>
      </c>
      <c r="R207" s="209">
        <v>0</v>
      </c>
      <c r="S207" s="212">
        <v>0</v>
      </c>
      <c r="T207" s="212">
        <v>1</v>
      </c>
      <c r="U207" s="40"/>
      <c r="V207" s="197">
        <v>310</v>
      </c>
      <c r="W207" s="197">
        <v>0</v>
      </c>
      <c r="X207" s="45">
        <v>1.55</v>
      </c>
      <c r="Y207" s="197">
        <v>0</v>
      </c>
      <c r="Z207" s="45">
        <v>0</v>
      </c>
      <c r="AA207" s="197">
        <v>0</v>
      </c>
      <c r="AB207" s="197">
        <v>0</v>
      </c>
      <c r="AC207" s="197">
        <v>0</v>
      </c>
      <c r="AD207" s="45">
        <v>0</v>
      </c>
      <c r="AE207" s="197">
        <v>0</v>
      </c>
      <c r="AF207" s="45">
        <v>0</v>
      </c>
      <c r="AG207" s="199">
        <v>74.400000000000006</v>
      </c>
      <c r="AH207" s="45">
        <v>0.75</v>
      </c>
      <c r="AI207" s="212">
        <v>2.2999999999999998</v>
      </c>
      <c r="AJ207" s="200">
        <v>2.015465201279949</v>
      </c>
      <c r="AK207" s="174">
        <v>3.015465201279949</v>
      </c>
      <c r="AL207" s="174">
        <v>3</v>
      </c>
      <c r="AM207" s="174"/>
      <c r="AN207" s="239"/>
      <c r="AO207" s="215"/>
    </row>
    <row r="208" spans="1:41" s="16" customFormat="1" ht="18" customHeight="1" x14ac:dyDescent="0.2">
      <c r="A208" s="10" t="s">
        <v>378</v>
      </c>
      <c r="B208" s="6" t="s">
        <v>33</v>
      </c>
      <c r="C208" s="12" t="s">
        <v>109</v>
      </c>
      <c r="D208" s="12" t="s">
        <v>9</v>
      </c>
      <c r="E208" s="12" t="s">
        <v>10</v>
      </c>
      <c r="F208" s="13"/>
      <c r="G208" s="191" t="s">
        <v>35</v>
      </c>
      <c r="H208" s="230"/>
      <c r="I208" s="125" t="s">
        <v>377</v>
      </c>
      <c r="J208" s="125" t="s">
        <v>379</v>
      </c>
      <c r="K208" s="212">
        <v>1</v>
      </c>
      <c r="L208" s="212">
        <v>0</v>
      </c>
      <c r="M208" s="212">
        <v>0</v>
      </c>
      <c r="N208" s="212">
        <v>0</v>
      </c>
      <c r="O208" s="212">
        <v>2</v>
      </c>
      <c r="P208" s="212">
        <v>0</v>
      </c>
      <c r="Q208" s="212">
        <v>0</v>
      </c>
      <c r="R208" s="209">
        <v>13388</v>
      </c>
      <c r="S208" s="212">
        <v>1</v>
      </c>
      <c r="T208" s="212">
        <v>4</v>
      </c>
      <c r="U208" s="40"/>
      <c r="V208" s="197">
        <v>801</v>
      </c>
      <c r="W208" s="197">
        <v>48</v>
      </c>
      <c r="X208" s="45">
        <v>2.63</v>
      </c>
      <c r="Y208" s="197">
        <v>797</v>
      </c>
      <c r="Z208" s="45">
        <v>1.1385714285714286</v>
      </c>
      <c r="AA208" s="197">
        <v>12</v>
      </c>
      <c r="AB208" s="197">
        <v>33</v>
      </c>
      <c r="AC208" s="197">
        <v>0</v>
      </c>
      <c r="AD208" s="45">
        <v>0.75</v>
      </c>
      <c r="AE208" s="197">
        <v>0</v>
      </c>
      <c r="AF208" s="45">
        <v>0</v>
      </c>
      <c r="AG208" s="199">
        <v>97.3</v>
      </c>
      <c r="AH208" s="45">
        <v>0.5</v>
      </c>
      <c r="AI208" s="212">
        <v>5.0185714285714287</v>
      </c>
      <c r="AJ208" s="200">
        <v>4.397720032358051</v>
      </c>
      <c r="AK208" s="174">
        <v>8.3977200323580519</v>
      </c>
      <c r="AL208" s="174">
        <v>8.5</v>
      </c>
      <c r="AM208" s="174">
        <v>12</v>
      </c>
      <c r="AN208" s="239">
        <v>0.5</v>
      </c>
      <c r="AO208" s="215"/>
    </row>
    <row r="209" spans="1:41" s="16" customFormat="1" ht="18" customHeight="1" x14ac:dyDescent="0.2">
      <c r="A209" s="10" t="s">
        <v>631</v>
      </c>
      <c r="B209" s="6"/>
      <c r="C209" s="12" t="s">
        <v>630</v>
      </c>
      <c r="D209" s="12" t="s">
        <v>9</v>
      </c>
      <c r="E209" s="12" t="s">
        <v>10</v>
      </c>
      <c r="F209" s="13"/>
      <c r="G209" s="191" t="s">
        <v>11</v>
      </c>
      <c r="H209" s="230"/>
      <c r="I209" s="125" t="s">
        <v>377</v>
      </c>
      <c r="J209" s="125" t="s">
        <v>379</v>
      </c>
      <c r="K209" s="212">
        <v>1</v>
      </c>
      <c r="L209" s="212">
        <v>0</v>
      </c>
      <c r="M209" s="212">
        <v>0</v>
      </c>
      <c r="N209" s="212">
        <v>0</v>
      </c>
      <c r="O209" s="212">
        <v>0</v>
      </c>
      <c r="P209" s="212">
        <v>0</v>
      </c>
      <c r="Q209" s="212">
        <v>0</v>
      </c>
      <c r="R209" s="209">
        <v>0</v>
      </c>
      <c r="S209" s="212">
        <v>0</v>
      </c>
      <c r="T209" s="212">
        <v>1</v>
      </c>
      <c r="U209" s="40"/>
      <c r="V209" s="197">
        <v>314</v>
      </c>
      <c r="W209" s="197">
        <v>0</v>
      </c>
      <c r="X209" s="45">
        <v>1.57</v>
      </c>
      <c r="Y209" s="197">
        <v>0</v>
      </c>
      <c r="Z209" s="45">
        <v>0</v>
      </c>
      <c r="AA209" s="197">
        <v>0</v>
      </c>
      <c r="AB209" s="197">
        <v>0</v>
      </c>
      <c r="AC209" s="197">
        <v>0</v>
      </c>
      <c r="AD209" s="45">
        <v>0</v>
      </c>
      <c r="AE209" s="197">
        <v>0</v>
      </c>
      <c r="AF209" s="45">
        <v>0</v>
      </c>
      <c r="AG209" s="199">
        <v>74.3</v>
      </c>
      <c r="AH209" s="45">
        <v>0.75</v>
      </c>
      <c r="AI209" s="212">
        <v>2.3200000000000003</v>
      </c>
      <c r="AJ209" s="200">
        <v>2.0329909856389055</v>
      </c>
      <c r="AK209" s="174">
        <v>3.0329909856389055</v>
      </c>
      <c r="AL209" s="174">
        <v>3</v>
      </c>
      <c r="AM209" s="174"/>
      <c r="AN209" s="239"/>
      <c r="AO209" s="215"/>
    </row>
    <row r="210" spans="1:41" s="16" customFormat="1" ht="18" customHeight="1" x14ac:dyDescent="0.2">
      <c r="A210" s="5" t="s">
        <v>540</v>
      </c>
      <c r="B210" s="6" t="s">
        <v>8</v>
      </c>
      <c r="C210" s="7" t="s">
        <v>8</v>
      </c>
      <c r="D210" s="7" t="s">
        <v>9</v>
      </c>
      <c r="E210" s="137" t="s">
        <v>29</v>
      </c>
      <c r="F210" s="8"/>
      <c r="G210" s="192" t="s">
        <v>11</v>
      </c>
      <c r="H210" s="232"/>
      <c r="I210" s="124" t="s">
        <v>538</v>
      </c>
      <c r="J210" s="124" t="s">
        <v>351</v>
      </c>
      <c r="K210" s="213">
        <v>1</v>
      </c>
      <c r="L210" s="9">
        <v>1</v>
      </c>
      <c r="M210" s="213">
        <v>0</v>
      </c>
      <c r="N210" s="9">
        <v>0</v>
      </c>
      <c r="O210" s="9">
        <v>0</v>
      </c>
      <c r="P210" s="213">
        <v>0</v>
      </c>
      <c r="Q210" s="213">
        <v>0</v>
      </c>
      <c r="R210" s="210">
        <v>8174</v>
      </c>
      <c r="S210" s="213">
        <v>0.5</v>
      </c>
      <c r="T210" s="213">
        <v>2.5</v>
      </c>
      <c r="U210" s="40"/>
      <c r="V210" s="156">
        <v>674</v>
      </c>
      <c r="W210" s="157">
        <v>0</v>
      </c>
      <c r="X210" s="45">
        <v>3.37</v>
      </c>
      <c r="Y210" s="156">
        <v>279</v>
      </c>
      <c r="Z210" s="45">
        <v>0.39857142857142858</v>
      </c>
      <c r="AA210" s="157">
        <v>0</v>
      </c>
      <c r="AB210" s="157">
        <v>0</v>
      </c>
      <c r="AC210" s="157">
        <v>0</v>
      </c>
      <c r="AD210" s="45">
        <v>0</v>
      </c>
      <c r="AE210" s="157">
        <v>0</v>
      </c>
      <c r="AF210" s="45">
        <v>0</v>
      </c>
      <c r="AG210" s="160">
        <v>84.6</v>
      </c>
      <c r="AH210" s="45">
        <v>0.75</v>
      </c>
      <c r="AI210" s="213">
        <v>4.5185714285714287</v>
      </c>
      <c r="AJ210" s="48">
        <v>3.9595754233841487</v>
      </c>
      <c r="AK210" s="175">
        <v>6.4595754233841483</v>
      </c>
      <c r="AL210" s="176">
        <v>6.5</v>
      </c>
      <c r="AM210" s="176">
        <v>7</v>
      </c>
      <c r="AN210" s="240">
        <v>0.5</v>
      </c>
      <c r="AO210" s="215"/>
    </row>
    <row r="211" spans="1:41" s="16" customFormat="1" ht="18" customHeight="1" x14ac:dyDescent="0.2">
      <c r="A211" s="10" t="s">
        <v>548</v>
      </c>
      <c r="B211" s="11" t="s">
        <v>33</v>
      </c>
      <c r="C211" s="12" t="s">
        <v>49</v>
      </c>
      <c r="D211" s="12" t="s">
        <v>9</v>
      </c>
      <c r="E211" s="12" t="s">
        <v>10</v>
      </c>
      <c r="F211" s="13"/>
      <c r="G211" s="191" t="s">
        <v>35</v>
      </c>
      <c r="H211" s="230"/>
      <c r="I211" s="125" t="s">
        <v>549</v>
      </c>
      <c r="J211" s="125" t="s">
        <v>124</v>
      </c>
      <c r="K211" s="212">
        <v>1</v>
      </c>
      <c r="L211" s="212">
        <v>0</v>
      </c>
      <c r="M211" s="212">
        <v>0</v>
      </c>
      <c r="N211" s="212">
        <v>0</v>
      </c>
      <c r="O211" s="212">
        <v>2</v>
      </c>
      <c r="P211" s="212">
        <v>0</v>
      </c>
      <c r="Q211" s="212">
        <v>0</v>
      </c>
      <c r="R211" s="209">
        <v>16858</v>
      </c>
      <c r="S211" s="212">
        <v>1</v>
      </c>
      <c r="T211" s="212">
        <v>4</v>
      </c>
      <c r="U211" s="40"/>
      <c r="V211" s="197">
        <v>954</v>
      </c>
      <c r="W211" s="197">
        <v>189</v>
      </c>
      <c r="X211" s="45">
        <v>3.0225</v>
      </c>
      <c r="Y211" s="197">
        <v>564</v>
      </c>
      <c r="Z211" s="45">
        <v>0.80571428571428572</v>
      </c>
      <c r="AA211" s="197">
        <v>30</v>
      </c>
      <c r="AB211" s="197">
        <v>33</v>
      </c>
      <c r="AC211" s="197">
        <v>33</v>
      </c>
      <c r="AD211" s="45">
        <v>1.3250000000000002</v>
      </c>
      <c r="AE211" s="197">
        <v>0</v>
      </c>
      <c r="AF211" s="45">
        <v>0</v>
      </c>
      <c r="AG211" s="199">
        <v>100.2</v>
      </c>
      <c r="AH211" s="45">
        <v>0.5</v>
      </c>
      <c r="AI211" s="212">
        <v>5.6532142857142862</v>
      </c>
      <c r="AJ211" s="200">
        <v>4.9538507253199251</v>
      </c>
      <c r="AK211" s="174">
        <v>8.9538507253199242</v>
      </c>
      <c r="AL211" s="174">
        <v>9</v>
      </c>
      <c r="AM211" s="174">
        <v>9.5</v>
      </c>
      <c r="AN211" s="239">
        <v>0.5</v>
      </c>
      <c r="AO211" s="10" t="s">
        <v>550</v>
      </c>
    </row>
    <row r="212" spans="1:41" s="16" customFormat="1" ht="18" customHeight="1" x14ac:dyDescent="0.2">
      <c r="A212" s="5" t="s">
        <v>163</v>
      </c>
      <c r="B212" s="6" t="s">
        <v>8</v>
      </c>
      <c r="C212" s="7" t="s">
        <v>8</v>
      </c>
      <c r="D212" s="7" t="s">
        <v>9</v>
      </c>
      <c r="E212" s="7" t="s">
        <v>10</v>
      </c>
      <c r="F212" s="8"/>
      <c r="G212" s="192" t="s">
        <v>11</v>
      </c>
      <c r="H212" s="232"/>
      <c r="I212" s="124" t="s">
        <v>164</v>
      </c>
      <c r="J212" s="124" t="s">
        <v>25</v>
      </c>
      <c r="K212" s="213">
        <v>1</v>
      </c>
      <c r="L212" s="213">
        <v>0</v>
      </c>
      <c r="M212" s="213">
        <v>0</v>
      </c>
      <c r="N212" s="9">
        <v>0</v>
      </c>
      <c r="O212" s="9">
        <v>0</v>
      </c>
      <c r="P212" s="213">
        <v>0</v>
      </c>
      <c r="Q212" s="213">
        <v>0</v>
      </c>
      <c r="R212" s="210">
        <v>7814</v>
      </c>
      <c r="S212" s="213">
        <v>0.5</v>
      </c>
      <c r="T212" s="213">
        <v>1.5</v>
      </c>
      <c r="U212" s="40"/>
      <c r="V212" s="156">
        <v>466</v>
      </c>
      <c r="W212" s="157">
        <v>0</v>
      </c>
      <c r="X212" s="45">
        <v>2.33</v>
      </c>
      <c r="Y212" s="156">
        <v>442</v>
      </c>
      <c r="Z212" s="45">
        <v>0.63142857142857145</v>
      </c>
      <c r="AA212" s="157">
        <v>0</v>
      </c>
      <c r="AB212" s="157">
        <v>0</v>
      </c>
      <c r="AC212" s="157">
        <v>0</v>
      </c>
      <c r="AD212" s="45">
        <v>0</v>
      </c>
      <c r="AE212" s="157">
        <v>51</v>
      </c>
      <c r="AF212" s="45">
        <v>0.5</v>
      </c>
      <c r="AG212" s="160">
        <v>113.6</v>
      </c>
      <c r="AH212" s="45">
        <v>0</v>
      </c>
      <c r="AI212" s="213">
        <v>3.4614285714285717</v>
      </c>
      <c r="AJ212" s="48">
        <v>3.0332125358393274</v>
      </c>
      <c r="AK212" s="175">
        <v>4.5332125358393274</v>
      </c>
      <c r="AL212" s="176">
        <v>4.5</v>
      </c>
      <c r="AM212" s="176">
        <v>5</v>
      </c>
      <c r="AN212" s="240">
        <v>0.5</v>
      </c>
      <c r="AO212" s="215"/>
    </row>
    <row r="213" spans="1:41" s="16" customFormat="1" ht="18" customHeight="1" x14ac:dyDescent="0.2">
      <c r="A213" s="10" t="s">
        <v>458</v>
      </c>
      <c r="B213" s="6" t="s">
        <v>33</v>
      </c>
      <c r="C213" s="12" t="s">
        <v>109</v>
      </c>
      <c r="D213" s="12" t="s">
        <v>9</v>
      </c>
      <c r="E213" s="12" t="s">
        <v>10</v>
      </c>
      <c r="F213" s="13"/>
      <c r="G213" s="191" t="s">
        <v>35</v>
      </c>
      <c r="H213" s="230"/>
      <c r="I213" s="125" t="s">
        <v>459</v>
      </c>
      <c r="J213" s="125" t="s">
        <v>84</v>
      </c>
      <c r="K213" s="212">
        <v>1</v>
      </c>
      <c r="L213" s="212">
        <v>0</v>
      </c>
      <c r="M213" s="212">
        <v>0</v>
      </c>
      <c r="N213" s="212">
        <v>0</v>
      </c>
      <c r="O213" s="212">
        <v>2</v>
      </c>
      <c r="P213" s="212">
        <v>0</v>
      </c>
      <c r="Q213" s="212">
        <v>0</v>
      </c>
      <c r="R213" s="209">
        <v>33091</v>
      </c>
      <c r="S213" s="212">
        <v>2</v>
      </c>
      <c r="T213" s="212">
        <v>5</v>
      </c>
      <c r="U213" s="40"/>
      <c r="V213" s="197">
        <v>401</v>
      </c>
      <c r="W213" s="197">
        <v>46</v>
      </c>
      <c r="X213" s="45">
        <v>1.2983333333333333</v>
      </c>
      <c r="Y213" s="197">
        <v>395</v>
      </c>
      <c r="Z213" s="45">
        <v>0.56428571428571428</v>
      </c>
      <c r="AA213" s="197">
        <v>9</v>
      </c>
      <c r="AB213" s="197">
        <v>51</v>
      </c>
      <c r="AC213" s="197">
        <v>0</v>
      </c>
      <c r="AD213" s="45">
        <v>1</v>
      </c>
      <c r="AE213" s="197">
        <v>0</v>
      </c>
      <c r="AF213" s="45">
        <v>0</v>
      </c>
      <c r="AG213" s="199">
        <v>97.4</v>
      </c>
      <c r="AH213" s="45">
        <v>0.5</v>
      </c>
      <c r="AI213" s="212">
        <v>3.3626190476190478</v>
      </c>
      <c r="AJ213" s="200">
        <v>2.9466268154944846</v>
      </c>
      <c r="AK213" s="174">
        <v>7.9466268154944846</v>
      </c>
      <c r="AL213" s="174">
        <v>8</v>
      </c>
      <c r="AM213" s="174">
        <v>11.5</v>
      </c>
      <c r="AN213" s="239">
        <v>0.5</v>
      </c>
      <c r="AO213" s="215"/>
    </row>
    <row r="214" spans="1:41" s="16" customFormat="1" ht="18" customHeight="1" x14ac:dyDescent="0.2">
      <c r="A214" s="10" t="s">
        <v>639</v>
      </c>
      <c r="B214" s="6"/>
      <c r="C214" s="12" t="s">
        <v>630</v>
      </c>
      <c r="D214" s="12" t="s">
        <v>9</v>
      </c>
      <c r="E214" s="12" t="s">
        <v>10</v>
      </c>
      <c r="F214" s="13"/>
      <c r="G214" s="191" t="s">
        <v>11</v>
      </c>
      <c r="H214" s="230"/>
      <c r="I214" s="125" t="s">
        <v>459</v>
      </c>
      <c r="J214" s="125" t="s">
        <v>84</v>
      </c>
      <c r="K214" s="212">
        <v>1</v>
      </c>
      <c r="L214" s="212">
        <v>0</v>
      </c>
      <c r="M214" s="212">
        <v>0</v>
      </c>
      <c r="N214" s="212">
        <v>0</v>
      </c>
      <c r="O214" s="212">
        <v>0</v>
      </c>
      <c r="P214" s="212">
        <v>0</v>
      </c>
      <c r="Q214" s="212">
        <v>0</v>
      </c>
      <c r="R214" s="209">
        <v>0</v>
      </c>
      <c r="S214" s="212">
        <v>0</v>
      </c>
      <c r="T214" s="212">
        <v>1</v>
      </c>
      <c r="U214" s="40"/>
      <c r="V214" s="197">
        <v>297</v>
      </c>
      <c r="W214" s="197">
        <v>0</v>
      </c>
      <c r="X214" s="45">
        <v>1.4850000000000001</v>
      </c>
      <c r="Y214" s="197">
        <v>0</v>
      </c>
      <c r="Z214" s="45">
        <v>0</v>
      </c>
      <c r="AA214" s="197">
        <v>0</v>
      </c>
      <c r="AB214" s="197">
        <v>0</v>
      </c>
      <c r="AC214" s="197">
        <v>0</v>
      </c>
      <c r="AD214" s="45">
        <v>0</v>
      </c>
      <c r="AE214" s="197">
        <v>0</v>
      </c>
      <c r="AF214" s="45">
        <v>0</v>
      </c>
      <c r="AG214" s="199">
        <v>84.6</v>
      </c>
      <c r="AH214" s="45">
        <v>0.75</v>
      </c>
      <c r="AI214" s="212">
        <v>2.2350000000000003</v>
      </c>
      <c r="AJ214" s="200">
        <v>1.958506402113342</v>
      </c>
      <c r="AK214" s="174">
        <v>2.958506402113342</v>
      </c>
      <c r="AL214" s="174">
        <v>3</v>
      </c>
      <c r="AM214" s="174"/>
      <c r="AN214" s="239"/>
      <c r="AO214" s="215"/>
    </row>
    <row r="215" spans="1:41" s="16" customFormat="1" ht="18" customHeight="1" x14ac:dyDescent="0.2">
      <c r="A215" s="5" t="s">
        <v>385</v>
      </c>
      <c r="B215" s="6" t="s">
        <v>33</v>
      </c>
      <c r="C215" s="7" t="s">
        <v>49</v>
      </c>
      <c r="D215" s="7" t="s">
        <v>9</v>
      </c>
      <c r="E215" s="7" t="s">
        <v>10</v>
      </c>
      <c r="F215" s="8"/>
      <c r="G215" s="192" t="s">
        <v>35</v>
      </c>
      <c r="H215" s="232"/>
      <c r="I215" s="124" t="s">
        <v>386</v>
      </c>
      <c r="J215" s="124" t="s">
        <v>112</v>
      </c>
      <c r="K215" s="213">
        <v>1</v>
      </c>
      <c r="L215" s="213">
        <v>0</v>
      </c>
      <c r="M215" s="213">
        <v>0</v>
      </c>
      <c r="N215" s="9">
        <v>0</v>
      </c>
      <c r="O215" s="9">
        <v>2</v>
      </c>
      <c r="P215" s="213">
        <v>0</v>
      </c>
      <c r="Q215" s="213">
        <v>0</v>
      </c>
      <c r="R215" s="210">
        <v>18684</v>
      </c>
      <c r="S215" s="213">
        <v>1</v>
      </c>
      <c r="T215" s="213">
        <v>4</v>
      </c>
      <c r="U215" s="40"/>
      <c r="V215" s="156">
        <v>1073</v>
      </c>
      <c r="W215" s="157">
        <v>44</v>
      </c>
      <c r="X215" s="45">
        <v>3.54</v>
      </c>
      <c r="Y215" s="156">
        <v>659</v>
      </c>
      <c r="Z215" s="45">
        <v>0.94142857142857139</v>
      </c>
      <c r="AA215" s="157">
        <v>91</v>
      </c>
      <c r="AB215" s="157">
        <v>46</v>
      </c>
      <c r="AC215" s="157">
        <v>0</v>
      </c>
      <c r="AD215" s="45">
        <v>2.2833333333333332</v>
      </c>
      <c r="AE215" s="157">
        <v>0</v>
      </c>
      <c r="AF215" s="45">
        <v>0</v>
      </c>
      <c r="AG215" s="160">
        <v>107</v>
      </c>
      <c r="AH215" s="45">
        <v>0.5</v>
      </c>
      <c r="AI215" s="213">
        <v>7.2647619047619045</v>
      </c>
      <c r="AJ215" s="48">
        <v>6.3660325281008072</v>
      </c>
      <c r="AK215" s="175">
        <v>10.366032528100806</v>
      </c>
      <c r="AL215" s="176">
        <v>10.25</v>
      </c>
      <c r="AM215" s="176">
        <v>11</v>
      </c>
      <c r="AN215" s="240">
        <v>0.75</v>
      </c>
      <c r="AO215" s="215"/>
    </row>
    <row r="216" spans="1:41" s="16" customFormat="1" ht="18" customHeight="1" x14ac:dyDescent="0.2">
      <c r="A216" s="5" t="s">
        <v>572</v>
      </c>
      <c r="B216" s="6" t="s">
        <v>33</v>
      </c>
      <c r="C216" s="7" t="s">
        <v>34</v>
      </c>
      <c r="D216" s="7" t="s">
        <v>9</v>
      </c>
      <c r="E216" s="7" t="s">
        <v>10</v>
      </c>
      <c r="F216" s="8"/>
      <c r="G216" s="192" t="s">
        <v>35</v>
      </c>
      <c r="H216" s="232"/>
      <c r="I216" s="124" t="s">
        <v>573</v>
      </c>
      <c r="J216" s="124" t="s">
        <v>285</v>
      </c>
      <c r="K216" s="213">
        <v>1</v>
      </c>
      <c r="L216" s="213">
        <v>0</v>
      </c>
      <c r="M216" s="213">
        <v>0</v>
      </c>
      <c r="N216" s="9">
        <v>0</v>
      </c>
      <c r="O216" s="9">
        <v>2</v>
      </c>
      <c r="P216" s="213">
        <v>0</v>
      </c>
      <c r="Q216" s="213">
        <v>0</v>
      </c>
      <c r="R216" s="210">
        <v>7350</v>
      </c>
      <c r="S216" s="213">
        <v>0.5</v>
      </c>
      <c r="T216" s="213">
        <v>3.5</v>
      </c>
      <c r="U216" s="40"/>
      <c r="V216" s="156">
        <v>251</v>
      </c>
      <c r="W216" s="157">
        <v>0</v>
      </c>
      <c r="X216" s="45">
        <v>1.2549999999999999</v>
      </c>
      <c r="Y216" s="156">
        <v>208</v>
      </c>
      <c r="Z216" s="45">
        <v>0.29714285714285715</v>
      </c>
      <c r="AA216" s="157">
        <v>1</v>
      </c>
      <c r="AB216" s="157">
        <v>7</v>
      </c>
      <c r="AC216" s="157">
        <v>10</v>
      </c>
      <c r="AD216" s="45">
        <v>0.21666666666666667</v>
      </c>
      <c r="AE216" s="157">
        <v>0</v>
      </c>
      <c r="AF216" s="45">
        <v>0</v>
      </c>
      <c r="AG216" s="160">
        <v>86.8</v>
      </c>
      <c r="AH216" s="45">
        <v>0.75</v>
      </c>
      <c r="AI216" s="213">
        <v>2.5188095238095238</v>
      </c>
      <c r="AJ216" s="48">
        <v>2.2072056277785279</v>
      </c>
      <c r="AK216" s="175">
        <v>5.7072056277785279</v>
      </c>
      <c r="AL216" s="176">
        <v>5.75</v>
      </c>
      <c r="AM216" s="176">
        <v>6.5</v>
      </c>
      <c r="AN216" s="240">
        <v>0.75</v>
      </c>
      <c r="AO216" s="215"/>
    </row>
    <row r="217" spans="1:41" s="16" customFormat="1" ht="18" customHeight="1" x14ac:dyDescent="0.2">
      <c r="A217" s="10" t="s">
        <v>208</v>
      </c>
      <c r="B217" s="6" t="s">
        <v>33</v>
      </c>
      <c r="C217" s="12" t="s">
        <v>109</v>
      </c>
      <c r="D217" s="12" t="s">
        <v>9</v>
      </c>
      <c r="E217" s="12" t="s">
        <v>10</v>
      </c>
      <c r="F217" s="13"/>
      <c r="G217" s="191" t="s">
        <v>35</v>
      </c>
      <c r="H217" s="230"/>
      <c r="I217" s="125" t="s">
        <v>209</v>
      </c>
      <c r="J217" s="125" t="s">
        <v>210</v>
      </c>
      <c r="K217" s="212">
        <v>1</v>
      </c>
      <c r="L217" s="212">
        <v>0</v>
      </c>
      <c r="M217" s="212">
        <v>0</v>
      </c>
      <c r="N217" s="212">
        <v>0</v>
      </c>
      <c r="O217" s="212">
        <v>2</v>
      </c>
      <c r="P217" s="212">
        <v>0</v>
      </c>
      <c r="Q217" s="212">
        <v>0</v>
      </c>
      <c r="R217" s="209">
        <v>22570</v>
      </c>
      <c r="S217" s="212">
        <v>1</v>
      </c>
      <c r="T217" s="212">
        <v>4</v>
      </c>
      <c r="U217" s="40"/>
      <c r="V217" s="197">
        <v>782</v>
      </c>
      <c r="W217" s="197">
        <v>78</v>
      </c>
      <c r="X217" s="45">
        <v>2.5416666666666665</v>
      </c>
      <c r="Y217" s="197">
        <v>958</v>
      </c>
      <c r="Z217" s="45">
        <v>1.3685714285714285</v>
      </c>
      <c r="AA217" s="197">
        <v>17</v>
      </c>
      <c r="AB217" s="197">
        <v>36</v>
      </c>
      <c r="AC217" s="197">
        <v>0</v>
      </c>
      <c r="AD217" s="45">
        <v>0.8833333333333333</v>
      </c>
      <c r="AE217" s="197">
        <v>0</v>
      </c>
      <c r="AF217" s="45">
        <v>0</v>
      </c>
      <c r="AG217" s="199">
        <v>97.9</v>
      </c>
      <c r="AH217" s="45">
        <v>0.5</v>
      </c>
      <c r="AI217" s="212">
        <v>5.293571428571429</v>
      </c>
      <c r="AJ217" s="200">
        <v>4.6386995672936964</v>
      </c>
      <c r="AK217" s="174">
        <v>8.6386995672936955</v>
      </c>
      <c r="AL217" s="174">
        <v>8.75</v>
      </c>
      <c r="AM217" s="174">
        <v>13</v>
      </c>
      <c r="AN217" s="239">
        <v>0.75</v>
      </c>
      <c r="AO217" s="215"/>
    </row>
    <row r="218" spans="1:41" s="16" customFormat="1" ht="18" customHeight="1" x14ac:dyDescent="0.2">
      <c r="A218" s="10" t="s">
        <v>633</v>
      </c>
      <c r="B218" s="6"/>
      <c r="C218" s="12" t="s">
        <v>630</v>
      </c>
      <c r="D218" s="12" t="s">
        <v>9</v>
      </c>
      <c r="E218" s="12" t="s">
        <v>10</v>
      </c>
      <c r="F218" s="13"/>
      <c r="G218" s="191" t="s">
        <v>11</v>
      </c>
      <c r="H218" s="230"/>
      <c r="I218" s="125" t="s">
        <v>209</v>
      </c>
      <c r="J218" s="125" t="s">
        <v>210</v>
      </c>
      <c r="K218" s="212">
        <v>1</v>
      </c>
      <c r="L218" s="212">
        <v>0</v>
      </c>
      <c r="M218" s="212">
        <v>0</v>
      </c>
      <c r="N218" s="212">
        <v>0</v>
      </c>
      <c r="O218" s="212">
        <v>0</v>
      </c>
      <c r="P218" s="212">
        <v>0</v>
      </c>
      <c r="Q218" s="212">
        <v>0</v>
      </c>
      <c r="R218" s="209">
        <v>0</v>
      </c>
      <c r="S218" s="212">
        <v>0</v>
      </c>
      <c r="T218" s="212">
        <v>1</v>
      </c>
      <c r="U218" s="40"/>
      <c r="V218" s="197">
        <v>429</v>
      </c>
      <c r="W218" s="197">
        <v>0</v>
      </c>
      <c r="X218" s="45">
        <v>2.145</v>
      </c>
      <c r="Y218" s="197">
        <v>0</v>
      </c>
      <c r="Z218" s="45">
        <v>0</v>
      </c>
      <c r="AA218" s="197">
        <v>0</v>
      </c>
      <c r="AB218" s="197">
        <v>0</v>
      </c>
      <c r="AC218" s="197">
        <v>0</v>
      </c>
      <c r="AD218" s="45">
        <v>0</v>
      </c>
      <c r="AE218" s="197">
        <v>0</v>
      </c>
      <c r="AF218" s="45">
        <v>0</v>
      </c>
      <c r="AG218" s="199">
        <v>73.2</v>
      </c>
      <c r="AH218" s="45">
        <v>0.75</v>
      </c>
      <c r="AI218" s="212">
        <v>2.895</v>
      </c>
      <c r="AJ218" s="200">
        <v>2.536857285958892</v>
      </c>
      <c r="AK218" s="174">
        <v>3.536857285958892</v>
      </c>
      <c r="AL218" s="174">
        <v>3.5</v>
      </c>
      <c r="AM218" s="174"/>
      <c r="AN218" s="239"/>
      <c r="AO218" s="215"/>
    </row>
    <row r="219" spans="1:41" s="16" customFormat="1" ht="18" customHeight="1" x14ac:dyDescent="0.2">
      <c r="A219" s="5" t="s">
        <v>473</v>
      </c>
      <c r="B219" s="6" t="s">
        <v>8</v>
      </c>
      <c r="C219" s="7" t="s">
        <v>8</v>
      </c>
      <c r="D219" s="7" t="s">
        <v>9</v>
      </c>
      <c r="E219" s="7" t="s">
        <v>10</v>
      </c>
      <c r="F219" s="19" t="s">
        <v>35</v>
      </c>
      <c r="G219" s="192" t="s">
        <v>35</v>
      </c>
      <c r="H219" s="232"/>
      <c r="I219" s="124" t="s">
        <v>474</v>
      </c>
      <c r="J219" s="124" t="s">
        <v>475</v>
      </c>
      <c r="K219" s="213">
        <v>1</v>
      </c>
      <c r="L219" s="213">
        <v>0</v>
      </c>
      <c r="M219" s="213">
        <v>0</v>
      </c>
      <c r="N219" s="9">
        <v>0.25</v>
      </c>
      <c r="O219" s="9">
        <v>2</v>
      </c>
      <c r="P219" s="213">
        <v>0</v>
      </c>
      <c r="Q219" s="213">
        <v>0</v>
      </c>
      <c r="R219" s="210">
        <v>10536</v>
      </c>
      <c r="S219" s="213">
        <v>1</v>
      </c>
      <c r="T219" s="213">
        <v>4.25</v>
      </c>
      <c r="U219" s="40"/>
      <c r="V219" s="156">
        <v>561</v>
      </c>
      <c r="W219" s="157">
        <v>0</v>
      </c>
      <c r="X219" s="45">
        <v>2.8050000000000002</v>
      </c>
      <c r="Y219" s="156">
        <v>445</v>
      </c>
      <c r="Z219" s="45">
        <v>0.63571428571428568</v>
      </c>
      <c r="AA219" s="157">
        <v>19</v>
      </c>
      <c r="AB219" s="157">
        <v>40</v>
      </c>
      <c r="AC219" s="157">
        <v>0</v>
      </c>
      <c r="AD219" s="45">
        <v>0.98333333333333328</v>
      </c>
      <c r="AE219" s="157">
        <v>45</v>
      </c>
      <c r="AF219" s="45">
        <v>0.5</v>
      </c>
      <c r="AG219" s="160">
        <v>86.9</v>
      </c>
      <c r="AH219" s="45">
        <v>0.75</v>
      </c>
      <c r="AI219" s="213">
        <v>5.6740476190476192</v>
      </c>
      <c r="AJ219" s="48">
        <v>4.972106750693837</v>
      </c>
      <c r="AK219" s="175">
        <v>9.2221067506938361</v>
      </c>
      <c r="AL219" s="176">
        <v>9.25</v>
      </c>
      <c r="AM219" s="176">
        <v>10</v>
      </c>
      <c r="AN219" s="240">
        <v>0.75</v>
      </c>
      <c r="AO219" s="215"/>
    </row>
    <row r="220" spans="1:41" s="16" customFormat="1" ht="18" customHeight="1" x14ac:dyDescent="0.2">
      <c r="A220" s="5" t="s">
        <v>424</v>
      </c>
      <c r="B220" s="6" t="s">
        <v>8</v>
      </c>
      <c r="C220" s="7" t="s">
        <v>8</v>
      </c>
      <c r="D220" s="7" t="s">
        <v>9</v>
      </c>
      <c r="E220" s="7" t="s">
        <v>10</v>
      </c>
      <c r="F220" s="8"/>
      <c r="G220" s="192" t="s">
        <v>11</v>
      </c>
      <c r="H220" s="232"/>
      <c r="I220" s="124" t="s">
        <v>422</v>
      </c>
      <c r="J220" s="124" t="s">
        <v>425</v>
      </c>
      <c r="K220" s="213">
        <v>1</v>
      </c>
      <c r="L220" s="213">
        <v>0</v>
      </c>
      <c r="M220" s="213">
        <v>0</v>
      </c>
      <c r="N220" s="9">
        <v>0</v>
      </c>
      <c r="O220" s="9">
        <v>0</v>
      </c>
      <c r="P220" s="213">
        <v>0</v>
      </c>
      <c r="Q220" s="213">
        <v>0</v>
      </c>
      <c r="R220" s="210">
        <v>7513</v>
      </c>
      <c r="S220" s="213">
        <v>0.5</v>
      </c>
      <c r="T220" s="213">
        <v>1.5</v>
      </c>
      <c r="U220" s="40"/>
      <c r="V220" s="156">
        <v>614</v>
      </c>
      <c r="W220" s="157">
        <v>0</v>
      </c>
      <c r="X220" s="45">
        <v>3.07</v>
      </c>
      <c r="Y220" s="156">
        <v>523</v>
      </c>
      <c r="Z220" s="45">
        <v>0.74714285714285711</v>
      </c>
      <c r="AA220" s="157">
        <v>0</v>
      </c>
      <c r="AB220" s="157">
        <v>0</v>
      </c>
      <c r="AC220" s="157">
        <v>0</v>
      </c>
      <c r="AD220" s="45">
        <v>0</v>
      </c>
      <c r="AE220" s="157">
        <v>0</v>
      </c>
      <c r="AF220" s="45">
        <v>0</v>
      </c>
      <c r="AG220" s="160">
        <v>112.1</v>
      </c>
      <c r="AH220" s="45">
        <v>0</v>
      </c>
      <c r="AI220" s="213">
        <v>3.8171428571428567</v>
      </c>
      <c r="AJ220" s="48">
        <v>3.3449211290807597</v>
      </c>
      <c r="AK220" s="175">
        <v>4.8449211290807597</v>
      </c>
      <c r="AL220" s="176">
        <v>4.75</v>
      </c>
      <c r="AM220" s="176">
        <v>5.5</v>
      </c>
      <c r="AN220" s="240">
        <v>0.75</v>
      </c>
      <c r="AO220" s="215"/>
    </row>
    <row r="221" spans="1:41" s="16" customFormat="1" ht="18" customHeight="1" x14ac:dyDescent="0.2">
      <c r="A221" s="5" t="s">
        <v>247</v>
      </c>
      <c r="B221" s="6" t="s">
        <v>8</v>
      </c>
      <c r="C221" s="7" t="s">
        <v>8</v>
      </c>
      <c r="D221" s="7" t="s">
        <v>9</v>
      </c>
      <c r="E221" s="7" t="s">
        <v>10</v>
      </c>
      <c r="F221" s="8"/>
      <c r="G221" s="192" t="s">
        <v>11</v>
      </c>
      <c r="H221" s="232"/>
      <c r="I221" s="124" t="s">
        <v>246</v>
      </c>
      <c r="J221" s="124" t="s">
        <v>248</v>
      </c>
      <c r="K221" s="213">
        <v>1</v>
      </c>
      <c r="L221" s="213">
        <v>0</v>
      </c>
      <c r="M221" s="213">
        <v>0</v>
      </c>
      <c r="N221" s="9">
        <v>0</v>
      </c>
      <c r="O221" s="9">
        <v>0</v>
      </c>
      <c r="P221" s="213">
        <v>0</v>
      </c>
      <c r="Q221" s="213">
        <v>0</v>
      </c>
      <c r="R221" s="210">
        <v>8202</v>
      </c>
      <c r="S221" s="213">
        <v>0.5</v>
      </c>
      <c r="T221" s="213">
        <v>1.5</v>
      </c>
      <c r="U221" s="40"/>
      <c r="V221" s="156">
        <v>518</v>
      </c>
      <c r="W221" s="157">
        <v>0</v>
      </c>
      <c r="X221" s="45">
        <v>2.59</v>
      </c>
      <c r="Y221" s="156">
        <v>480</v>
      </c>
      <c r="Z221" s="45">
        <v>0.68571428571428572</v>
      </c>
      <c r="AA221" s="157">
        <v>0</v>
      </c>
      <c r="AB221" s="157">
        <v>0</v>
      </c>
      <c r="AC221" s="157">
        <v>0</v>
      </c>
      <c r="AD221" s="45">
        <v>0</v>
      </c>
      <c r="AE221" s="157">
        <v>0</v>
      </c>
      <c r="AF221" s="45">
        <v>0</v>
      </c>
      <c r="AG221" s="160">
        <v>131.1</v>
      </c>
      <c r="AH221" s="45">
        <v>0</v>
      </c>
      <c r="AI221" s="213">
        <v>3.2757142857142858</v>
      </c>
      <c r="AJ221" s="48">
        <v>2.8704731096490206</v>
      </c>
      <c r="AK221" s="175">
        <v>4.370473109649021</v>
      </c>
      <c r="AL221" s="176">
        <v>4.25</v>
      </c>
      <c r="AM221" s="176">
        <v>5</v>
      </c>
      <c r="AN221" s="240">
        <v>0.75</v>
      </c>
      <c r="AO221" s="215"/>
    </row>
    <row r="222" spans="1:41" s="16" customFormat="1" ht="18" customHeight="1" x14ac:dyDescent="0.2">
      <c r="A222" s="5" t="s">
        <v>184</v>
      </c>
      <c r="B222" s="6" t="s">
        <v>33</v>
      </c>
      <c r="C222" s="7" t="s">
        <v>34</v>
      </c>
      <c r="D222" s="7" t="s">
        <v>9</v>
      </c>
      <c r="E222" s="7" t="s">
        <v>10</v>
      </c>
      <c r="F222" s="19" t="s">
        <v>35</v>
      </c>
      <c r="G222" s="192" t="s">
        <v>35</v>
      </c>
      <c r="H222" s="232"/>
      <c r="I222" s="124" t="s">
        <v>185</v>
      </c>
      <c r="J222" s="124" t="s">
        <v>186</v>
      </c>
      <c r="K222" s="213">
        <v>1</v>
      </c>
      <c r="L222" s="213">
        <v>0</v>
      </c>
      <c r="M222" s="213">
        <v>0</v>
      </c>
      <c r="N222" s="9">
        <v>0.25</v>
      </c>
      <c r="O222" s="9">
        <v>2</v>
      </c>
      <c r="P222" s="213">
        <v>0</v>
      </c>
      <c r="Q222" s="213">
        <v>0</v>
      </c>
      <c r="R222" s="210">
        <v>29927</v>
      </c>
      <c r="S222" s="213">
        <v>1</v>
      </c>
      <c r="T222" s="213">
        <v>4.25</v>
      </c>
      <c r="U222" s="40"/>
      <c r="V222" s="156">
        <v>374</v>
      </c>
      <c r="W222" s="157">
        <v>0</v>
      </c>
      <c r="X222" s="45">
        <v>1.87</v>
      </c>
      <c r="Y222" s="156">
        <v>99</v>
      </c>
      <c r="Z222" s="45">
        <v>0.14142857142857143</v>
      </c>
      <c r="AA222" s="157">
        <v>4</v>
      </c>
      <c r="AB222" s="157">
        <v>68</v>
      </c>
      <c r="AC222" s="157">
        <v>0</v>
      </c>
      <c r="AD222" s="45">
        <v>1.2</v>
      </c>
      <c r="AE222" s="157">
        <v>0</v>
      </c>
      <c r="AF222" s="45">
        <v>0</v>
      </c>
      <c r="AG222" s="160">
        <v>87.7</v>
      </c>
      <c r="AH222" s="45">
        <v>0.75</v>
      </c>
      <c r="AI222" s="213">
        <v>3.9614285714285717</v>
      </c>
      <c r="AJ222" s="48">
        <v>3.4713571448132292</v>
      </c>
      <c r="AK222" s="175">
        <v>7.7213571448132292</v>
      </c>
      <c r="AL222" s="176">
        <v>7.75</v>
      </c>
      <c r="AM222" s="176">
        <v>8.5</v>
      </c>
      <c r="AN222" s="240">
        <v>0.75</v>
      </c>
      <c r="AO222" s="215"/>
    </row>
    <row r="223" spans="1:41" s="16" customFormat="1" ht="18" customHeight="1" x14ac:dyDescent="0.2">
      <c r="A223" s="5" t="s">
        <v>23</v>
      </c>
      <c r="B223" s="6" t="s">
        <v>8</v>
      </c>
      <c r="C223" s="7" t="s">
        <v>8</v>
      </c>
      <c r="D223" s="7" t="s">
        <v>9</v>
      </c>
      <c r="E223" s="7" t="s">
        <v>10</v>
      </c>
      <c r="F223" s="8"/>
      <c r="G223" s="192" t="s">
        <v>11</v>
      </c>
      <c r="H223" s="232"/>
      <c r="I223" s="124" t="s">
        <v>24</v>
      </c>
      <c r="J223" s="124" t="s">
        <v>25</v>
      </c>
      <c r="K223" s="213">
        <v>1</v>
      </c>
      <c r="L223" s="213">
        <v>0</v>
      </c>
      <c r="M223" s="213">
        <v>0</v>
      </c>
      <c r="N223" s="9">
        <v>0</v>
      </c>
      <c r="O223" s="9">
        <v>0</v>
      </c>
      <c r="P223" s="213">
        <v>0</v>
      </c>
      <c r="Q223" s="213">
        <v>0</v>
      </c>
      <c r="R223" s="210">
        <v>5873</v>
      </c>
      <c r="S223" s="213">
        <v>0.5</v>
      </c>
      <c r="T223" s="213">
        <v>1.5</v>
      </c>
      <c r="U223" s="40"/>
      <c r="V223" s="159">
        <v>420</v>
      </c>
      <c r="W223" s="157">
        <v>0</v>
      </c>
      <c r="X223" s="45">
        <v>2.1</v>
      </c>
      <c r="Y223" s="159">
        <v>360</v>
      </c>
      <c r="Z223" s="45">
        <v>0.51428571428571423</v>
      </c>
      <c r="AA223" s="157">
        <v>0</v>
      </c>
      <c r="AB223" s="157">
        <v>0</v>
      </c>
      <c r="AC223" s="157">
        <v>0</v>
      </c>
      <c r="AD223" s="45">
        <v>0</v>
      </c>
      <c r="AE223" s="157">
        <v>0</v>
      </c>
      <c r="AF223" s="45">
        <v>0</v>
      </c>
      <c r="AG223" s="160">
        <v>116.2</v>
      </c>
      <c r="AH223" s="45">
        <v>0</v>
      </c>
      <c r="AI223" s="213">
        <v>2.6142857142857143</v>
      </c>
      <c r="AJ223" s="48">
        <v>2.2908703840635445</v>
      </c>
      <c r="AK223" s="175">
        <v>3.7908703840635445</v>
      </c>
      <c r="AL223" s="176">
        <v>3.75</v>
      </c>
      <c r="AM223" s="176">
        <v>4.5</v>
      </c>
      <c r="AN223" s="240">
        <v>0.75</v>
      </c>
      <c r="AO223" s="215"/>
    </row>
    <row r="224" spans="1:41" s="16" customFormat="1" ht="18" customHeight="1" x14ac:dyDescent="0.2">
      <c r="A224" s="5" t="s">
        <v>39</v>
      </c>
      <c r="B224" s="6" t="s">
        <v>33</v>
      </c>
      <c r="C224" s="7" t="s">
        <v>34</v>
      </c>
      <c r="D224" s="7" t="s">
        <v>9</v>
      </c>
      <c r="E224" s="7" t="s">
        <v>10</v>
      </c>
      <c r="F224" s="19" t="s">
        <v>35</v>
      </c>
      <c r="G224" s="192" t="s">
        <v>35</v>
      </c>
      <c r="H224" s="232"/>
      <c r="I224" s="124" t="s">
        <v>40</v>
      </c>
      <c r="J224" s="124" t="s">
        <v>25</v>
      </c>
      <c r="K224" s="213">
        <v>1</v>
      </c>
      <c r="L224" s="213">
        <v>0</v>
      </c>
      <c r="M224" s="213">
        <v>0</v>
      </c>
      <c r="N224" s="9">
        <v>0.25</v>
      </c>
      <c r="O224" s="9">
        <v>2</v>
      </c>
      <c r="P224" s="213">
        <v>0</v>
      </c>
      <c r="Q224" s="213">
        <v>0</v>
      </c>
      <c r="R224" s="210">
        <v>30113</v>
      </c>
      <c r="S224" s="9">
        <v>2</v>
      </c>
      <c r="T224" s="213">
        <v>5.25</v>
      </c>
      <c r="U224" s="40"/>
      <c r="V224" s="156">
        <v>634</v>
      </c>
      <c r="W224" s="157">
        <v>0</v>
      </c>
      <c r="X224" s="45">
        <v>3.17</v>
      </c>
      <c r="Y224" s="156">
        <v>409</v>
      </c>
      <c r="Z224" s="45">
        <v>0.5842857142857143</v>
      </c>
      <c r="AA224" s="157">
        <v>44</v>
      </c>
      <c r="AB224" s="157">
        <v>56</v>
      </c>
      <c r="AC224" s="157">
        <v>4</v>
      </c>
      <c r="AD224" s="45">
        <v>1.7000000000000002</v>
      </c>
      <c r="AE224" s="157">
        <v>0</v>
      </c>
      <c r="AF224" s="45">
        <v>0</v>
      </c>
      <c r="AG224" s="160">
        <v>85.9</v>
      </c>
      <c r="AH224" s="45">
        <v>0.75</v>
      </c>
      <c r="AI224" s="213">
        <v>6.2042857142857146</v>
      </c>
      <c r="AJ224" s="48">
        <v>5.436748676496161</v>
      </c>
      <c r="AK224" s="175">
        <v>10.686748676496162</v>
      </c>
      <c r="AL224" s="176">
        <v>10.75</v>
      </c>
      <c r="AM224" s="176">
        <v>11.5</v>
      </c>
      <c r="AN224" s="240">
        <v>0.75</v>
      </c>
      <c r="AO224" s="215"/>
    </row>
    <row r="225" spans="1:41" s="16" customFormat="1" ht="18" customHeight="1" x14ac:dyDescent="0.2">
      <c r="A225" s="5" t="s">
        <v>282</v>
      </c>
      <c r="B225" s="6" t="s">
        <v>33</v>
      </c>
      <c r="C225" s="7" t="s">
        <v>49</v>
      </c>
      <c r="D225" s="7" t="s">
        <v>9</v>
      </c>
      <c r="E225" s="7" t="s">
        <v>10</v>
      </c>
      <c r="F225" s="8"/>
      <c r="G225" s="192" t="s">
        <v>11</v>
      </c>
      <c r="H225" s="232"/>
      <c r="I225" s="124" t="s">
        <v>283</v>
      </c>
      <c r="J225" s="124" t="s">
        <v>84</v>
      </c>
      <c r="K225" s="213">
        <v>1</v>
      </c>
      <c r="L225" s="213">
        <v>0</v>
      </c>
      <c r="M225" s="213">
        <v>0</v>
      </c>
      <c r="N225" s="9">
        <v>0</v>
      </c>
      <c r="O225" s="9">
        <v>0</v>
      </c>
      <c r="P225" s="213">
        <v>0</v>
      </c>
      <c r="Q225" s="213">
        <v>0</v>
      </c>
      <c r="R225" s="210">
        <v>17078</v>
      </c>
      <c r="S225" s="213">
        <v>1</v>
      </c>
      <c r="T225" s="213">
        <v>2</v>
      </c>
      <c r="U225" s="40"/>
      <c r="V225" s="156">
        <v>1165</v>
      </c>
      <c r="W225" s="157">
        <v>259</v>
      </c>
      <c r="X225" s="45">
        <v>3.6675</v>
      </c>
      <c r="Y225" s="156">
        <v>736</v>
      </c>
      <c r="Z225" s="45">
        <v>1.0514285714285714</v>
      </c>
      <c r="AA225" s="157">
        <v>12</v>
      </c>
      <c r="AB225" s="157">
        <v>4</v>
      </c>
      <c r="AC225" s="157">
        <v>0</v>
      </c>
      <c r="AD225" s="45">
        <v>0.26666666666666666</v>
      </c>
      <c r="AE225" s="157">
        <v>0</v>
      </c>
      <c r="AF225" s="45">
        <v>0</v>
      </c>
      <c r="AG225" s="160">
        <v>101.6</v>
      </c>
      <c r="AH225" s="45">
        <v>0.5</v>
      </c>
      <c r="AI225" s="213">
        <v>5.4855952380952377</v>
      </c>
      <c r="AJ225" s="48">
        <v>4.8069679611686729</v>
      </c>
      <c r="AK225" s="175">
        <v>6.8069679611686729</v>
      </c>
      <c r="AL225" s="176">
        <v>6.75</v>
      </c>
      <c r="AM225" s="176">
        <v>7.5</v>
      </c>
      <c r="AN225" s="240">
        <v>0.75</v>
      </c>
      <c r="AO225" s="215"/>
    </row>
    <row r="226" spans="1:41" s="16" customFormat="1" ht="18" customHeight="1" x14ac:dyDescent="0.2">
      <c r="A226" s="5" t="s">
        <v>465</v>
      </c>
      <c r="B226" s="6" t="s">
        <v>8</v>
      </c>
      <c r="C226" s="7" t="s">
        <v>8</v>
      </c>
      <c r="D226" s="7" t="s">
        <v>9</v>
      </c>
      <c r="E226" s="7" t="s">
        <v>10</v>
      </c>
      <c r="F226" s="8"/>
      <c r="G226" s="192" t="s">
        <v>11</v>
      </c>
      <c r="H226" s="232"/>
      <c r="I226" s="124" t="s">
        <v>466</v>
      </c>
      <c r="J226" s="124" t="s">
        <v>467</v>
      </c>
      <c r="K226" s="213">
        <v>1</v>
      </c>
      <c r="L226" s="213">
        <v>0</v>
      </c>
      <c r="M226" s="213">
        <v>0</v>
      </c>
      <c r="N226" s="9">
        <v>0</v>
      </c>
      <c r="O226" s="9">
        <v>0</v>
      </c>
      <c r="P226" s="213">
        <v>0</v>
      </c>
      <c r="Q226" s="213">
        <v>0</v>
      </c>
      <c r="R226" s="210">
        <v>8111</v>
      </c>
      <c r="S226" s="213">
        <v>0.5</v>
      </c>
      <c r="T226" s="213">
        <v>1.5</v>
      </c>
      <c r="U226" s="40"/>
      <c r="V226" s="156">
        <v>580</v>
      </c>
      <c r="W226" s="157">
        <v>0</v>
      </c>
      <c r="X226" s="45">
        <v>2.9</v>
      </c>
      <c r="Y226" s="156">
        <v>539</v>
      </c>
      <c r="Z226" s="45">
        <v>0.77</v>
      </c>
      <c r="AA226" s="157">
        <v>0</v>
      </c>
      <c r="AB226" s="157">
        <v>0</v>
      </c>
      <c r="AC226" s="157">
        <v>0</v>
      </c>
      <c r="AD226" s="45">
        <v>0</v>
      </c>
      <c r="AE226" s="157">
        <v>0</v>
      </c>
      <c r="AF226" s="45">
        <v>0</v>
      </c>
      <c r="AG226" s="160">
        <v>117.2</v>
      </c>
      <c r="AH226" s="45">
        <v>0</v>
      </c>
      <c r="AI226" s="213">
        <v>3.67</v>
      </c>
      <c r="AJ226" s="48">
        <v>3.2159814298684402</v>
      </c>
      <c r="AK226" s="175">
        <v>4.7159814298684406</v>
      </c>
      <c r="AL226" s="176">
        <v>4.75</v>
      </c>
      <c r="AM226" s="176">
        <v>5.5</v>
      </c>
      <c r="AN226" s="240">
        <v>0.75</v>
      </c>
      <c r="AO226" s="215"/>
    </row>
    <row r="227" spans="1:41" s="16" customFormat="1" ht="18" customHeight="1" x14ac:dyDescent="0.2">
      <c r="A227" s="5" t="s">
        <v>506</v>
      </c>
      <c r="B227" s="6" t="s">
        <v>33</v>
      </c>
      <c r="C227" s="7" t="s">
        <v>49</v>
      </c>
      <c r="D227" s="7" t="s">
        <v>9</v>
      </c>
      <c r="E227" s="7" t="s">
        <v>10</v>
      </c>
      <c r="F227" s="8"/>
      <c r="G227" s="192" t="s">
        <v>11</v>
      </c>
      <c r="H227" s="232"/>
      <c r="I227" s="124" t="s">
        <v>507</v>
      </c>
      <c r="J227" s="124" t="s">
        <v>38</v>
      </c>
      <c r="K227" s="213">
        <v>1</v>
      </c>
      <c r="L227" s="213">
        <v>0</v>
      </c>
      <c r="M227" s="213">
        <v>0</v>
      </c>
      <c r="N227" s="9">
        <v>0</v>
      </c>
      <c r="O227" s="9">
        <v>0</v>
      </c>
      <c r="P227" s="213">
        <v>0</v>
      </c>
      <c r="Q227" s="213">
        <v>0</v>
      </c>
      <c r="R227" s="210">
        <v>11877</v>
      </c>
      <c r="S227" s="213">
        <v>1</v>
      </c>
      <c r="T227" s="213">
        <v>2</v>
      </c>
      <c r="U227" s="40"/>
      <c r="V227" s="156">
        <v>971</v>
      </c>
      <c r="W227" s="157">
        <v>33</v>
      </c>
      <c r="X227" s="45">
        <v>3.2091666666666665</v>
      </c>
      <c r="Y227" s="156">
        <v>971</v>
      </c>
      <c r="Z227" s="45">
        <v>1.3871428571428572</v>
      </c>
      <c r="AA227" s="157">
        <v>0</v>
      </c>
      <c r="AB227" s="157">
        <v>0</v>
      </c>
      <c r="AC227" s="157">
        <v>0</v>
      </c>
      <c r="AD227" s="45">
        <v>0</v>
      </c>
      <c r="AE227" s="157">
        <v>0</v>
      </c>
      <c r="AF227" s="45">
        <v>0</v>
      </c>
      <c r="AG227" s="160">
        <v>120.7</v>
      </c>
      <c r="AH227" s="45">
        <v>0</v>
      </c>
      <c r="AI227" s="213">
        <v>4.5963095238095235</v>
      </c>
      <c r="AJ227" s="48">
        <v>4.0276964780650903</v>
      </c>
      <c r="AK227" s="175">
        <v>6.0276964780650903</v>
      </c>
      <c r="AL227" s="176">
        <v>6</v>
      </c>
      <c r="AM227" s="176">
        <v>7</v>
      </c>
      <c r="AN227" s="240">
        <v>1</v>
      </c>
      <c r="AO227" s="215"/>
    </row>
    <row r="228" spans="1:41" s="16" customFormat="1" ht="18" customHeight="1" x14ac:dyDescent="0.2">
      <c r="A228" s="5" t="s">
        <v>244</v>
      </c>
      <c r="B228" s="6" t="s">
        <v>33</v>
      </c>
      <c r="C228" s="7" t="s">
        <v>49</v>
      </c>
      <c r="D228" s="7" t="s">
        <v>9</v>
      </c>
      <c r="E228" s="7" t="s">
        <v>10</v>
      </c>
      <c r="F228" s="8"/>
      <c r="G228" s="192" t="s">
        <v>11</v>
      </c>
      <c r="H228" s="232"/>
      <c r="I228" s="124" t="s">
        <v>242</v>
      </c>
      <c r="J228" s="124" t="s">
        <v>112</v>
      </c>
      <c r="K228" s="213">
        <v>1</v>
      </c>
      <c r="L228" s="213">
        <v>0</v>
      </c>
      <c r="M228" s="213">
        <v>0</v>
      </c>
      <c r="N228" s="9">
        <v>0</v>
      </c>
      <c r="O228" s="9">
        <v>0</v>
      </c>
      <c r="P228" s="213">
        <v>0</v>
      </c>
      <c r="Q228" s="213">
        <v>0</v>
      </c>
      <c r="R228" s="210">
        <v>8500</v>
      </c>
      <c r="S228" s="213">
        <v>0.5</v>
      </c>
      <c r="T228" s="213">
        <v>1.5</v>
      </c>
      <c r="U228" s="40"/>
      <c r="V228" s="156">
        <v>1074</v>
      </c>
      <c r="W228" s="157">
        <v>58</v>
      </c>
      <c r="X228" s="45">
        <v>3.5316666666666667</v>
      </c>
      <c r="Y228" s="156">
        <v>719</v>
      </c>
      <c r="Z228" s="45">
        <v>1.0271428571428571</v>
      </c>
      <c r="AA228" s="157">
        <v>0</v>
      </c>
      <c r="AB228" s="157">
        <v>0</v>
      </c>
      <c r="AC228" s="157">
        <v>0</v>
      </c>
      <c r="AD228" s="45">
        <v>0</v>
      </c>
      <c r="AE228" s="157">
        <v>0</v>
      </c>
      <c r="AF228" s="45">
        <v>0</v>
      </c>
      <c r="AG228" s="160">
        <v>103</v>
      </c>
      <c r="AH228" s="45">
        <v>0.5</v>
      </c>
      <c r="AI228" s="213">
        <v>5.0588095238095239</v>
      </c>
      <c r="AJ228" s="48">
        <v>4.43298024136595</v>
      </c>
      <c r="AK228" s="175">
        <v>5.93298024136595</v>
      </c>
      <c r="AL228" s="176">
        <v>6</v>
      </c>
      <c r="AM228" s="176">
        <v>7</v>
      </c>
      <c r="AN228" s="240">
        <v>1</v>
      </c>
      <c r="AO228" s="215"/>
    </row>
    <row r="229" spans="1:41" s="16" customFormat="1" ht="18" customHeight="1" x14ac:dyDescent="0.2">
      <c r="A229" s="10" t="s">
        <v>108</v>
      </c>
      <c r="B229" s="6" t="s">
        <v>33</v>
      </c>
      <c r="C229" s="12" t="s">
        <v>109</v>
      </c>
      <c r="D229" s="12" t="s">
        <v>9</v>
      </c>
      <c r="E229" s="12" t="s">
        <v>10</v>
      </c>
      <c r="F229" s="13"/>
      <c r="G229" s="191" t="s">
        <v>35</v>
      </c>
      <c r="H229" s="230"/>
      <c r="I229" s="125" t="s">
        <v>106</v>
      </c>
      <c r="J229" s="125" t="s">
        <v>47</v>
      </c>
      <c r="K229" s="212">
        <v>1</v>
      </c>
      <c r="L229" s="212">
        <v>0</v>
      </c>
      <c r="M229" s="212">
        <v>0</v>
      </c>
      <c r="N229" s="212">
        <v>0</v>
      </c>
      <c r="O229" s="212">
        <v>2</v>
      </c>
      <c r="P229" s="212">
        <v>0</v>
      </c>
      <c r="Q229" s="212">
        <v>0</v>
      </c>
      <c r="R229" s="209">
        <v>16428</v>
      </c>
      <c r="S229" s="212">
        <v>1</v>
      </c>
      <c r="T229" s="212">
        <v>4</v>
      </c>
      <c r="U229" s="40"/>
      <c r="V229" s="197">
        <v>839</v>
      </c>
      <c r="W229" s="197">
        <v>153</v>
      </c>
      <c r="X229" s="45">
        <v>2.6691666666666665</v>
      </c>
      <c r="Y229" s="197">
        <v>971</v>
      </c>
      <c r="Z229" s="45">
        <v>1.3871428571428572</v>
      </c>
      <c r="AA229" s="197">
        <v>30</v>
      </c>
      <c r="AB229" s="197">
        <v>43</v>
      </c>
      <c r="AC229" s="197">
        <v>0</v>
      </c>
      <c r="AD229" s="45">
        <v>1.2166666666666666</v>
      </c>
      <c r="AE229" s="197">
        <v>0</v>
      </c>
      <c r="AF229" s="45">
        <v>0</v>
      </c>
      <c r="AG229" s="199">
        <v>112.2</v>
      </c>
      <c r="AH229" s="45">
        <v>0</v>
      </c>
      <c r="AI229" s="212">
        <v>5.2729761904761903</v>
      </c>
      <c r="AJ229" s="200">
        <v>4.6206521822097715</v>
      </c>
      <c r="AK229" s="174">
        <v>8.6206521822097706</v>
      </c>
      <c r="AL229" s="174">
        <v>8.5</v>
      </c>
      <c r="AM229" s="174">
        <v>12</v>
      </c>
      <c r="AN229" s="239">
        <v>1</v>
      </c>
      <c r="AO229" s="215"/>
    </row>
    <row r="230" spans="1:41" s="16" customFormat="1" ht="18" customHeight="1" x14ac:dyDescent="0.2">
      <c r="A230" s="10" t="s">
        <v>632</v>
      </c>
      <c r="B230" s="6"/>
      <c r="C230" s="12" t="s">
        <v>630</v>
      </c>
      <c r="D230" s="12" t="s">
        <v>9</v>
      </c>
      <c r="E230" s="12" t="s">
        <v>10</v>
      </c>
      <c r="F230" s="13"/>
      <c r="G230" s="191" t="s">
        <v>11</v>
      </c>
      <c r="H230" s="230"/>
      <c r="I230" s="125" t="s">
        <v>106</v>
      </c>
      <c r="J230" s="125" t="s">
        <v>47</v>
      </c>
      <c r="K230" s="212">
        <v>1</v>
      </c>
      <c r="L230" s="212">
        <v>0</v>
      </c>
      <c r="M230" s="212">
        <v>0</v>
      </c>
      <c r="N230" s="212">
        <v>0</v>
      </c>
      <c r="O230" s="212">
        <v>0</v>
      </c>
      <c r="P230" s="212">
        <v>0</v>
      </c>
      <c r="Q230" s="212">
        <v>0</v>
      </c>
      <c r="R230" s="209">
        <v>0</v>
      </c>
      <c r="S230" s="212">
        <v>0</v>
      </c>
      <c r="T230" s="212">
        <v>1</v>
      </c>
      <c r="U230" s="40"/>
      <c r="V230" s="197">
        <v>206</v>
      </c>
      <c r="W230" s="197">
        <v>0</v>
      </c>
      <c r="X230" s="45">
        <v>1.03</v>
      </c>
      <c r="Y230" s="197">
        <v>0</v>
      </c>
      <c r="Z230" s="45">
        <v>0</v>
      </c>
      <c r="AA230" s="197">
        <v>0</v>
      </c>
      <c r="AB230" s="197">
        <v>0</v>
      </c>
      <c r="AC230" s="197">
        <v>0</v>
      </c>
      <c r="AD230" s="45">
        <v>0</v>
      </c>
      <c r="AE230" s="197">
        <v>0</v>
      </c>
      <c r="AF230" s="45">
        <v>0</v>
      </c>
      <c r="AG230" s="199">
        <v>87.2</v>
      </c>
      <c r="AH230" s="45">
        <v>0.75</v>
      </c>
      <c r="AI230" s="212">
        <v>1.78</v>
      </c>
      <c r="AJ230" s="200">
        <v>1.5597948079470909</v>
      </c>
      <c r="AK230" s="174">
        <v>2.5597948079470907</v>
      </c>
      <c r="AL230" s="174">
        <v>2.5</v>
      </c>
      <c r="AM230" s="174"/>
      <c r="AN230" s="239"/>
      <c r="AO230" s="215"/>
    </row>
    <row r="231" spans="1:41" s="16" customFormat="1" ht="18" customHeight="1" x14ac:dyDescent="0.2">
      <c r="A231" s="5" t="s">
        <v>546</v>
      </c>
      <c r="B231" s="6" t="s">
        <v>33</v>
      </c>
      <c r="C231" s="7" t="s">
        <v>49</v>
      </c>
      <c r="D231" s="7" t="s">
        <v>9</v>
      </c>
      <c r="E231" s="7" t="s">
        <v>10</v>
      </c>
      <c r="F231" s="8"/>
      <c r="G231" s="192" t="s">
        <v>35</v>
      </c>
      <c r="H231" s="232"/>
      <c r="I231" s="124" t="s">
        <v>547</v>
      </c>
      <c r="J231" s="124" t="s">
        <v>47</v>
      </c>
      <c r="K231" s="213">
        <v>1</v>
      </c>
      <c r="L231" s="213">
        <v>0</v>
      </c>
      <c r="M231" s="213">
        <v>0</v>
      </c>
      <c r="N231" s="9">
        <v>0</v>
      </c>
      <c r="O231" s="9">
        <v>2</v>
      </c>
      <c r="P231" s="213">
        <v>0</v>
      </c>
      <c r="Q231" s="213">
        <v>0</v>
      </c>
      <c r="R231" s="210">
        <v>24011</v>
      </c>
      <c r="S231" s="213">
        <v>1</v>
      </c>
      <c r="T231" s="213">
        <v>4</v>
      </c>
      <c r="U231" s="40"/>
      <c r="V231" s="156">
        <v>1456</v>
      </c>
      <c r="W231" s="157">
        <v>170</v>
      </c>
      <c r="X231" s="45">
        <v>4.7116666666666669</v>
      </c>
      <c r="Y231" s="156">
        <v>1195</v>
      </c>
      <c r="Z231" s="45">
        <v>1.7071428571428571</v>
      </c>
      <c r="AA231" s="157">
        <v>43</v>
      </c>
      <c r="AB231" s="157">
        <v>59</v>
      </c>
      <c r="AC231" s="157">
        <v>0</v>
      </c>
      <c r="AD231" s="45">
        <v>1.7</v>
      </c>
      <c r="AE231" s="157">
        <v>0</v>
      </c>
      <c r="AF231" s="45">
        <v>0</v>
      </c>
      <c r="AG231" s="160">
        <v>119.3</v>
      </c>
      <c r="AH231" s="45">
        <v>0</v>
      </c>
      <c r="AI231" s="213">
        <v>8.1188095238095244</v>
      </c>
      <c r="AJ231" s="48">
        <v>7.1144252482862305</v>
      </c>
      <c r="AK231" s="175">
        <v>11.114425248286231</v>
      </c>
      <c r="AL231" s="176">
        <v>11</v>
      </c>
      <c r="AM231" s="176">
        <v>12</v>
      </c>
      <c r="AN231" s="240">
        <v>1</v>
      </c>
      <c r="AO231" s="215"/>
    </row>
    <row r="232" spans="1:41" s="16" customFormat="1" ht="18" customHeight="1" x14ac:dyDescent="0.2">
      <c r="A232" s="5" t="s">
        <v>261</v>
      </c>
      <c r="B232" s="6" t="s">
        <v>8</v>
      </c>
      <c r="C232" s="7" t="s">
        <v>8</v>
      </c>
      <c r="D232" s="7" t="s">
        <v>9</v>
      </c>
      <c r="E232" s="14" t="s">
        <v>42</v>
      </c>
      <c r="F232" s="8"/>
      <c r="G232" s="192" t="s">
        <v>11</v>
      </c>
      <c r="H232" s="232"/>
      <c r="I232" s="124" t="s">
        <v>262</v>
      </c>
      <c r="J232" s="124" t="s">
        <v>263</v>
      </c>
      <c r="K232" s="213">
        <v>1</v>
      </c>
      <c r="L232" s="213">
        <v>0</v>
      </c>
      <c r="M232" s="213">
        <v>1.5</v>
      </c>
      <c r="N232" s="9">
        <v>0</v>
      </c>
      <c r="O232" s="9">
        <v>0</v>
      </c>
      <c r="P232" s="213">
        <v>0</v>
      </c>
      <c r="Q232" s="213">
        <v>0</v>
      </c>
      <c r="R232" s="210">
        <v>7971</v>
      </c>
      <c r="S232" s="213">
        <v>0.5</v>
      </c>
      <c r="T232" s="213">
        <v>3</v>
      </c>
      <c r="U232" s="40"/>
      <c r="V232" s="156">
        <v>689</v>
      </c>
      <c r="W232" s="157">
        <v>0</v>
      </c>
      <c r="X232" s="45">
        <v>3.4449999999999998</v>
      </c>
      <c r="Y232" s="156">
        <v>40</v>
      </c>
      <c r="Z232" s="45">
        <v>5.7142857142857141E-2</v>
      </c>
      <c r="AA232" s="157">
        <v>0</v>
      </c>
      <c r="AB232" s="157">
        <v>0</v>
      </c>
      <c r="AC232" s="157">
        <v>0</v>
      </c>
      <c r="AD232" s="45">
        <v>0</v>
      </c>
      <c r="AE232" s="157">
        <v>0</v>
      </c>
      <c r="AF232" s="45">
        <v>0</v>
      </c>
      <c r="AG232" s="160">
        <v>69.5</v>
      </c>
      <c r="AH232" s="45">
        <v>1</v>
      </c>
      <c r="AI232" s="213">
        <v>4.5021428571428572</v>
      </c>
      <c r="AJ232" s="48">
        <v>3.9451792433750055</v>
      </c>
      <c r="AK232" s="175">
        <v>6.945179243375005</v>
      </c>
      <c r="AL232" s="176">
        <v>7</v>
      </c>
      <c r="AM232" s="176">
        <v>8</v>
      </c>
      <c r="AN232" s="240">
        <v>1</v>
      </c>
      <c r="AO232" s="215"/>
    </row>
    <row r="233" spans="1:41" s="16" customFormat="1" ht="18" customHeight="1" x14ac:dyDescent="0.2">
      <c r="A233" s="5" t="s">
        <v>576</v>
      </c>
      <c r="B233" s="6" t="s">
        <v>8</v>
      </c>
      <c r="C233" s="7" t="s">
        <v>8</v>
      </c>
      <c r="D233" s="7" t="s">
        <v>9</v>
      </c>
      <c r="E233" s="7" t="s">
        <v>10</v>
      </c>
      <c r="F233" s="8"/>
      <c r="G233" s="192" t="s">
        <v>11</v>
      </c>
      <c r="H233" s="232"/>
      <c r="I233" s="124" t="s">
        <v>577</v>
      </c>
      <c r="J233" s="124" t="s">
        <v>578</v>
      </c>
      <c r="K233" s="213">
        <v>1</v>
      </c>
      <c r="L233" s="213">
        <v>0</v>
      </c>
      <c r="M233" s="213">
        <v>0</v>
      </c>
      <c r="N233" s="9">
        <v>0</v>
      </c>
      <c r="O233" s="9">
        <v>0</v>
      </c>
      <c r="P233" s="213">
        <v>0</v>
      </c>
      <c r="Q233" s="213">
        <v>0</v>
      </c>
      <c r="R233" s="210">
        <v>8537</v>
      </c>
      <c r="S233" s="213">
        <v>0.5</v>
      </c>
      <c r="T233" s="213">
        <v>1.5</v>
      </c>
      <c r="U233" s="40"/>
      <c r="V233" s="156">
        <v>631</v>
      </c>
      <c r="W233" s="157">
        <v>0</v>
      </c>
      <c r="X233" s="45">
        <v>3.1549999999999998</v>
      </c>
      <c r="Y233" s="156">
        <v>568</v>
      </c>
      <c r="Z233" s="45">
        <v>0.81142857142857139</v>
      </c>
      <c r="AA233" s="157">
        <v>0</v>
      </c>
      <c r="AB233" s="157">
        <v>0</v>
      </c>
      <c r="AC233" s="157">
        <v>0</v>
      </c>
      <c r="AD233" s="45">
        <v>0</v>
      </c>
      <c r="AE233" s="157">
        <v>0</v>
      </c>
      <c r="AF233" s="45">
        <v>0</v>
      </c>
      <c r="AG233" s="160">
        <v>102.3</v>
      </c>
      <c r="AH233" s="45">
        <v>0.5</v>
      </c>
      <c r="AI233" s="213">
        <v>4.4664285714285707</v>
      </c>
      <c r="AJ233" s="48">
        <v>3.9138831998768695</v>
      </c>
      <c r="AK233" s="175">
        <v>5.4138831998768691</v>
      </c>
      <c r="AL233" s="176">
        <v>5.5</v>
      </c>
      <c r="AM233" s="176">
        <v>6.5</v>
      </c>
      <c r="AN233" s="240">
        <v>1</v>
      </c>
      <c r="AO233" s="215"/>
    </row>
    <row r="234" spans="1:41" s="16" customFormat="1" ht="18" customHeight="1" x14ac:dyDescent="0.2">
      <c r="A234" s="5" t="s">
        <v>222</v>
      </c>
      <c r="B234" s="6" t="s">
        <v>8</v>
      </c>
      <c r="C234" s="7" t="s">
        <v>8</v>
      </c>
      <c r="D234" s="7" t="s">
        <v>9</v>
      </c>
      <c r="E234" s="137" t="s">
        <v>29</v>
      </c>
      <c r="F234" s="8"/>
      <c r="G234" s="192" t="s">
        <v>11</v>
      </c>
      <c r="H234" s="231" t="s">
        <v>35</v>
      </c>
      <c r="I234" s="124" t="s">
        <v>223</v>
      </c>
      <c r="J234" s="124" t="s">
        <v>224</v>
      </c>
      <c r="K234" s="213">
        <v>1</v>
      </c>
      <c r="L234" s="9">
        <v>1</v>
      </c>
      <c r="M234" s="213">
        <v>0</v>
      </c>
      <c r="N234" s="9">
        <v>0</v>
      </c>
      <c r="O234" s="9">
        <v>0</v>
      </c>
      <c r="P234" s="213">
        <v>0.5</v>
      </c>
      <c r="Q234" s="213">
        <v>0</v>
      </c>
      <c r="R234" s="210">
        <v>6974</v>
      </c>
      <c r="S234" s="213">
        <v>0.5</v>
      </c>
      <c r="T234" s="213">
        <v>3</v>
      </c>
      <c r="U234" s="40"/>
      <c r="V234" s="156">
        <v>515</v>
      </c>
      <c r="W234" s="157">
        <v>0</v>
      </c>
      <c r="X234" s="45">
        <v>2.5750000000000002</v>
      </c>
      <c r="Y234" s="156">
        <v>133</v>
      </c>
      <c r="Z234" s="45">
        <v>0.19</v>
      </c>
      <c r="AA234" s="157">
        <v>0</v>
      </c>
      <c r="AB234" s="157">
        <v>0</v>
      </c>
      <c r="AC234" s="157">
        <v>0</v>
      </c>
      <c r="AD234" s="45">
        <v>0</v>
      </c>
      <c r="AE234" s="157">
        <v>0</v>
      </c>
      <c r="AF234" s="45">
        <v>0</v>
      </c>
      <c r="AG234" s="160">
        <v>79.3</v>
      </c>
      <c r="AH234" s="45">
        <v>0.75</v>
      </c>
      <c r="AI234" s="213">
        <v>3.5150000000000001</v>
      </c>
      <c r="AJ234" s="48">
        <v>3.0801566010865309</v>
      </c>
      <c r="AK234" s="175">
        <v>6.0801566010865304</v>
      </c>
      <c r="AL234" s="176">
        <v>6</v>
      </c>
      <c r="AM234" s="176">
        <v>7</v>
      </c>
      <c r="AN234" s="240">
        <v>1</v>
      </c>
      <c r="AO234" s="215"/>
    </row>
    <row r="235" spans="1:41" s="16" customFormat="1" ht="18" customHeight="1" x14ac:dyDescent="0.2">
      <c r="A235" s="5" t="s">
        <v>516</v>
      </c>
      <c r="B235" s="6" t="s">
        <v>8</v>
      </c>
      <c r="C235" s="7" t="s">
        <v>8</v>
      </c>
      <c r="D235" s="7" t="s">
        <v>9</v>
      </c>
      <c r="E235" s="137" t="s">
        <v>29</v>
      </c>
      <c r="F235" s="8"/>
      <c r="G235" s="192" t="s">
        <v>11</v>
      </c>
      <c r="H235" s="232"/>
      <c r="I235" s="124" t="s">
        <v>517</v>
      </c>
      <c r="J235" s="124" t="s">
        <v>224</v>
      </c>
      <c r="K235" s="213">
        <v>1</v>
      </c>
      <c r="L235" s="9">
        <v>1</v>
      </c>
      <c r="M235" s="213">
        <v>0</v>
      </c>
      <c r="N235" s="9">
        <v>0</v>
      </c>
      <c r="O235" s="9">
        <v>0</v>
      </c>
      <c r="P235" s="213">
        <v>0</v>
      </c>
      <c r="Q235" s="213">
        <v>0</v>
      </c>
      <c r="R235" s="210">
        <v>7700</v>
      </c>
      <c r="S235" s="213">
        <v>0.5</v>
      </c>
      <c r="T235" s="213">
        <v>2.5</v>
      </c>
      <c r="U235" s="40"/>
      <c r="V235" s="156">
        <v>719</v>
      </c>
      <c r="W235" s="157">
        <v>0</v>
      </c>
      <c r="X235" s="45">
        <v>3.5950000000000002</v>
      </c>
      <c r="Y235" s="156">
        <v>212</v>
      </c>
      <c r="Z235" s="45">
        <v>0.30285714285714288</v>
      </c>
      <c r="AA235" s="157">
        <v>0</v>
      </c>
      <c r="AB235" s="157">
        <v>0</v>
      </c>
      <c r="AC235" s="157">
        <v>0</v>
      </c>
      <c r="AD235" s="45">
        <v>0</v>
      </c>
      <c r="AE235" s="157">
        <v>0</v>
      </c>
      <c r="AF235" s="45">
        <v>0</v>
      </c>
      <c r="AG235" s="160">
        <v>84.3</v>
      </c>
      <c r="AH235" s="45">
        <v>0.75</v>
      </c>
      <c r="AI235" s="213">
        <v>4.6478571428571431</v>
      </c>
      <c r="AJ235" s="48">
        <v>4.0728671008474002</v>
      </c>
      <c r="AK235" s="175">
        <v>6.5728671008474002</v>
      </c>
      <c r="AL235" s="176">
        <v>6.5</v>
      </c>
      <c r="AM235" s="176">
        <v>7.5</v>
      </c>
      <c r="AN235" s="240">
        <v>1</v>
      </c>
      <c r="AO235" s="215"/>
    </row>
    <row r="236" spans="1:41" s="16" customFormat="1" ht="18" customHeight="1" x14ac:dyDescent="0.2">
      <c r="A236" s="5" t="s">
        <v>570</v>
      </c>
      <c r="B236" s="6" t="s">
        <v>33</v>
      </c>
      <c r="C236" s="7" t="s">
        <v>49</v>
      </c>
      <c r="D236" s="7" t="s">
        <v>9</v>
      </c>
      <c r="E236" s="7" t="s">
        <v>10</v>
      </c>
      <c r="F236" s="8"/>
      <c r="G236" s="192" t="s">
        <v>11</v>
      </c>
      <c r="H236" s="232"/>
      <c r="I236" s="124" t="s">
        <v>571</v>
      </c>
      <c r="J236" s="124" t="s">
        <v>38</v>
      </c>
      <c r="K236" s="213">
        <v>1</v>
      </c>
      <c r="L236" s="213">
        <v>0</v>
      </c>
      <c r="M236" s="213">
        <v>0</v>
      </c>
      <c r="N236" s="9">
        <v>0</v>
      </c>
      <c r="O236" s="9">
        <v>0</v>
      </c>
      <c r="P236" s="213">
        <v>0</v>
      </c>
      <c r="Q236" s="213">
        <v>0</v>
      </c>
      <c r="R236" s="210">
        <v>11455</v>
      </c>
      <c r="S236" s="213">
        <v>1</v>
      </c>
      <c r="T236" s="213">
        <v>2</v>
      </c>
      <c r="U236" s="40"/>
      <c r="V236" s="156">
        <v>949</v>
      </c>
      <c r="W236" s="157">
        <v>44</v>
      </c>
      <c r="X236" s="45">
        <v>3.1266666666666665</v>
      </c>
      <c r="Y236" s="156">
        <v>725</v>
      </c>
      <c r="Z236" s="45">
        <v>1.0357142857142858</v>
      </c>
      <c r="AA236" s="157">
        <v>0</v>
      </c>
      <c r="AB236" s="157">
        <v>0</v>
      </c>
      <c r="AC236" s="157">
        <v>0</v>
      </c>
      <c r="AD236" s="45">
        <v>0</v>
      </c>
      <c r="AE236" s="157">
        <v>0</v>
      </c>
      <c r="AF236" s="45">
        <v>0</v>
      </c>
      <c r="AG236" s="160">
        <v>116.8</v>
      </c>
      <c r="AH236" s="45">
        <v>0</v>
      </c>
      <c r="AI236" s="213">
        <v>4.1623809523809525</v>
      </c>
      <c r="AJ236" s="48">
        <v>3.6474495495627401</v>
      </c>
      <c r="AK236" s="175">
        <v>5.6474495495627401</v>
      </c>
      <c r="AL236" s="176">
        <v>5.75</v>
      </c>
      <c r="AM236" s="176">
        <v>7</v>
      </c>
      <c r="AN236" s="240">
        <v>1.25</v>
      </c>
      <c r="AO236" s="215"/>
    </row>
    <row r="237" spans="1:41" s="16" customFormat="1" ht="18" customHeight="1" x14ac:dyDescent="0.2">
      <c r="A237" s="5" t="s">
        <v>231</v>
      </c>
      <c r="B237" s="6" t="s">
        <v>33</v>
      </c>
      <c r="C237" s="7" t="s">
        <v>49</v>
      </c>
      <c r="D237" s="7" t="s">
        <v>9</v>
      </c>
      <c r="E237" s="7" t="s">
        <v>10</v>
      </c>
      <c r="F237" s="8"/>
      <c r="G237" s="192" t="s">
        <v>11</v>
      </c>
      <c r="H237" s="232"/>
      <c r="I237" s="124" t="s">
        <v>232</v>
      </c>
      <c r="J237" s="124" t="s">
        <v>112</v>
      </c>
      <c r="K237" s="213">
        <v>1</v>
      </c>
      <c r="L237" s="213">
        <v>0</v>
      </c>
      <c r="M237" s="213">
        <v>0</v>
      </c>
      <c r="N237" s="9">
        <v>0</v>
      </c>
      <c r="O237" s="9">
        <v>0</v>
      </c>
      <c r="P237" s="213">
        <v>0</v>
      </c>
      <c r="Q237" s="213">
        <v>0</v>
      </c>
      <c r="R237" s="210">
        <v>15784</v>
      </c>
      <c r="S237" s="213">
        <v>1</v>
      </c>
      <c r="T237" s="213">
        <v>2</v>
      </c>
      <c r="U237" s="40"/>
      <c r="V237" s="156">
        <v>1464</v>
      </c>
      <c r="W237" s="157">
        <v>232</v>
      </c>
      <c r="X237" s="45">
        <v>4.6866666666666665</v>
      </c>
      <c r="Y237" s="156">
        <v>867</v>
      </c>
      <c r="Z237" s="45">
        <v>1.2385714285714287</v>
      </c>
      <c r="AA237" s="157">
        <v>0</v>
      </c>
      <c r="AB237" s="157">
        <v>0</v>
      </c>
      <c r="AC237" s="157">
        <v>0</v>
      </c>
      <c r="AD237" s="45">
        <v>0</v>
      </c>
      <c r="AE237" s="157">
        <v>0</v>
      </c>
      <c r="AF237" s="45">
        <v>0</v>
      </c>
      <c r="AG237" s="160">
        <v>110.3</v>
      </c>
      <c r="AH237" s="45">
        <v>0</v>
      </c>
      <c r="AI237" s="213">
        <v>5.925238095238095</v>
      </c>
      <c r="AJ237" s="48">
        <v>5.1922222566307257</v>
      </c>
      <c r="AK237" s="175">
        <v>7.1922222566307257</v>
      </c>
      <c r="AL237" s="176">
        <v>7.25</v>
      </c>
      <c r="AM237" s="176">
        <v>8.5</v>
      </c>
      <c r="AN237" s="240">
        <v>1.25</v>
      </c>
      <c r="AO237" s="215"/>
    </row>
    <row r="238" spans="1:41" s="16" customFormat="1" ht="19.5" customHeight="1" x14ac:dyDescent="0.2">
      <c r="A238" s="5" t="s">
        <v>348</v>
      </c>
      <c r="B238" s="6" t="s">
        <v>8</v>
      </c>
      <c r="C238" s="7" t="s">
        <v>8</v>
      </c>
      <c r="D238" s="7" t="s">
        <v>9</v>
      </c>
      <c r="E238" s="7" t="s">
        <v>10</v>
      </c>
      <c r="F238" s="8"/>
      <c r="G238" s="192" t="s">
        <v>11</v>
      </c>
      <c r="H238" s="232"/>
      <c r="I238" s="124" t="s">
        <v>346</v>
      </c>
      <c r="J238" s="124" t="s">
        <v>285</v>
      </c>
      <c r="K238" s="213">
        <v>1</v>
      </c>
      <c r="L238" s="213">
        <v>0</v>
      </c>
      <c r="M238" s="213">
        <v>0</v>
      </c>
      <c r="N238" s="9">
        <v>0</v>
      </c>
      <c r="O238" s="9">
        <v>0</v>
      </c>
      <c r="P238" s="213">
        <v>0</v>
      </c>
      <c r="Q238" s="213">
        <v>0</v>
      </c>
      <c r="R238" s="210">
        <v>8530</v>
      </c>
      <c r="S238" s="213">
        <v>0.5</v>
      </c>
      <c r="T238" s="213">
        <v>1.5</v>
      </c>
      <c r="U238" s="40"/>
      <c r="V238" s="156">
        <v>657</v>
      </c>
      <c r="W238" s="157">
        <v>0</v>
      </c>
      <c r="X238" s="45">
        <v>3.2850000000000001</v>
      </c>
      <c r="Y238" s="156">
        <v>378</v>
      </c>
      <c r="Z238" s="45">
        <v>0.54</v>
      </c>
      <c r="AA238" s="157">
        <v>0</v>
      </c>
      <c r="AB238" s="157">
        <v>0</v>
      </c>
      <c r="AC238" s="157">
        <v>0</v>
      </c>
      <c r="AD238" s="45">
        <v>0</v>
      </c>
      <c r="AE238" s="157">
        <v>0</v>
      </c>
      <c r="AF238" s="45">
        <v>0</v>
      </c>
      <c r="AG238" s="160">
        <v>101.8</v>
      </c>
      <c r="AH238" s="45">
        <v>0.5</v>
      </c>
      <c r="AI238" s="213">
        <v>4.3250000000000002</v>
      </c>
      <c r="AJ238" s="48">
        <v>3.7899508676242526</v>
      </c>
      <c r="AK238" s="175">
        <v>5.2899508676242526</v>
      </c>
      <c r="AL238" s="176">
        <v>5.25</v>
      </c>
      <c r="AM238" s="176">
        <v>6.5</v>
      </c>
      <c r="AN238" s="240">
        <v>1.25</v>
      </c>
      <c r="AO238" s="215"/>
    </row>
    <row r="239" spans="1:41" s="16" customFormat="1" ht="18" customHeight="1" x14ac:dyDescent="0.2">
      <c r="A239" s="10" t="s">
        <v>252</v>
      </c>
      <c r="B239" s="11" t="s">
        <v>33</v>
      </c>
      <c r="C239" s="12" t="s">
        <v>49</v>
      </c>
      <c r="D239" s="12" t="s">
        <v>9</v>
      </c>
      <c r="E239" s="12" t="s">
        <v>10</v>
      </c>
      <c r="F239" s="13"/>
      <c r="G239" s="191" t="s">
        <v>35</v>
      </c>
      <c r="H239" s="230"/>
      <c r="I239" s="125" t="s">
        <v>253</v>
      </c>
      <c r="J239" s="125" t="s">
        <v>254</v>
      </c>
      <c r="K239" s="212">
        <v>1</v>
      </c>
      <c r="L239" s="212">
        <v>0</v>
      </c>
      <c r="M239" s="212">
        <v>0</v>
      </c>
      <c r="N239" s="212">
        <v>0</v>
      </c>
      <c r="O239" s="212">
        <v>2</v>
      </c>
      <c r="P239" s="212">
        <v>0</v>
      </c>
      <c r="Q239" s="212">
        <v>0</v>
      </c>
      <c r="R239" s="209">
        <v>21273</v>
      </c>
      <c r="S239" s="212">
        <v>1</v>
      </c>
      <c r="T239" s="212">
        <v>4</v>
      </c>
      <c r="U239" s="40"/>
      <c r="V239" s="197">
        <v>666</v>
      </c>
      <c r="W239" s="197">
        <v>101</v>
      </c>
      <c r="X239" s="45">
        <v>2.1358333333333333</v>
      </c>
      <c r="Y239" s="197">
        <v>515</v>
      </c>
      <c r="Z239" s="45">
        <v>0.73571428571428577</v>
      </c>
      <c r="AA239" s="197">
        <v>33</v>
      </c>
      <c r="AB239" s="197">
        <v>25</v>
      </c>
      <c r="AC239" s="197">
        <v>0</v>
      </c>
      <c r="AD239" s="45">
        <v>0.96666666666666667</v>
      </c>
      <c r="AE239" s="197">
        <v>0</v>
      </c>
      <c r="AF239" s="45">
        <v>0</v>
      </c>
      <c r="AG239" s="199">
        <v>98.2</v>
      </c>
      <c r="AH239" s="45">
        <v>0.5</v>
      </c>
      <c r="AI239" s="212">
        <v>4.3382142857142858</v>
      </c>
      <c r="AJ239" s="200">
        <v>3.8015304037185627</v>
      </c>
      <c r="AK239" s="174">
        <v>7.8015304037185622</v>
      </c>
      <c r="AL239" s="174">
        <v>7.75</v>
      </c>
      <c r="AM239" s="174">
        <v>13</v>
      </c>
      <c r="AN239" s="239">
        <v>1.25</v>
      </c>
      <c r="AO239" s="215"/>
    </row>
    <row r="240" spans="1:41" s="16" customFormat="1" ht="18" customHeight="1" x14ac:dyDescent="0.2">
      <c r="A240" s="10" t="s">
        <v>255</v>
      </c>
      <c r="B240" s="11" t="s">
        <v>33</v>
      </c>
      <c r="C240" s="12" t="s">
        <v>34</v>
      </c>
      <c r="D240" s="12" t="s">
        <v>9</v>
      </c>
      <c r="E240" s="12" t="s">
        <v>10</v>
      </c>
      <c r="F240" s="13"/>
      <c r="G240" s="191" t="s">
        <v>11</v>
      </c>
      <c r="H240" s="230"/>
      <c r="I240" s="125" t="s">
        <v>253</v>
      </c>
      <c r="J240" s="125" t="s">
        <v>254</v>
      </c>
      <c r="K240" s="212">
        <v>1</v>
      </c>
      <c r="L240" s="212">
        <v>0</v>
      </c>
      <c r="M240" s="212">
        <v>0</v>
      </c>
      <c r="N240" s="212">
        <v>0</v>
      </c>
      <c r="O240" s="212">
        <v>0</v>
      </c>
      <c r="P240" s="212">
        <v>0</v>
      </c>
      <c r="Q240" s="212">
        <v>0</v>
      </c>
      <c r="R240" s="209">
        <v>9774</v>
      </c>
      <c r="S240" s="212">
        <v>0.5</v>
      </c>
      <c r="T240" s="212">
        <v>1.5</v>
      </c>
      <c r="U240" s="40"/>
      <c r="V240" s="197">
        <v>303</v>
      </c>
      <c r="W240" s="197">
        <v>0</v>
      </c>
      <c r="X240" s="45">
        <v>1.5149999999999999</v>
      </c>
      <c r="Y240" s="197">
        <v>209</v>
      </c>
      <c r="Z240" s="45">
        <v>0.2985714285714286</v>
      </c>
      <c r="AA240" s="197">
        <v>5</v>
      </c>
      <c r="AB240" s="197">
        <v>11</v>
      </c>
      <c r="AC240" s="197">
        <v>0</v>
      </c>
      <c r="AD240" s="45">
        <v>0.26666666666666666</v>
      </c>
      <c r="AE240" s="197">
        <v>0</v>
      </c>
      <c r="AF240" s="45">
        <v>0</v>
      </c>
      <c r="AG240" s="199">
        <v>75</v>
      </c>
      <c r="AH240" s="45">
        <v>0.75</v>
      </c>
      <c r="AI240" s="212">
        <v>2.8302380952380952</v>
      </c>
      <c r="AJ240" s="200">
        <v>2.4801071270822725</v>
      </c>
      <c r="AK240" s="174">
        <v>3.9801071270822725</v>
      </c>
      <c r="AL240" s="174">
        <v>4</v>
      </c>
      <c r="AM240" s="174"/>
      <c r="AN240" s="239"/>
      <c r="AO240" s="215"/>
    </row>
    <row r="241" spans="1:41" s="16" customFormat="1" ht="18.75" customHeight="1" x14ac:dyDescent="0.2">
      <c r="A241" s="5" t="s">
        <v>200</v>
      </c>
      <c r="B241" s="6" t="s">
        <v>8</v>
      </c>
      <c r="C241" s="7" t="s">
        <v>8</v>
      </c>
      <c r="D241" s="7" t="s">
        <v>9</v>
      </c>
      <c r="E241" s="137" t="s">
        <v>29</v>
      </c>
      <c r="F241" s="8"/>
      <c r="G241" s="192" t="s">
        <v>11</v>
      </c>
      <c r="H241" s="232"/>
      <c r="I241" s="124" t="s">
        <v>201</v>
      </c>
      <c r="J241" s="124" t="s">
        <v>139</v>
      </c>
      <c r="K241" s="213">
        <v>1</v>
      </c>
      <c r="L241" s="9">
        <v>1</v>
      </c>
      <c r="M241" s="213">
        <v>0</v>
      </c>
      <c r="N241" s="9">
        <v>0</v>
      </c>
      <c r="O241" s="9">
        <v>0</v>
      </c>
      <c r="P241" s="213">
        <v>0</v>
      </c>
      <c r="Q241" s="213">
        <v>0</v>
      </c>
      <c r="R241" s="210">
        <v>9229</v>
      </c>
      <c r="S241" s="213">
        <v>0.5</v>
      </c>
      <c r="T241" s="213">
        <v>2.5</v>
      </c>
      <c r="U241" s="40"/>
      <c r="V241" s="156">
        <v>548</v>
      </c>
      <c r="W241" s="157">
        <v>0</v>
      </c>
      <c r="X241" s="45">
        <v>2.74</v>
      </c>
      <c r="Y241" s="156">
        <v>258</v>
      </c>
      <c r="Z241" s="45">
        <v>0.36857142857142855</v>
      </c>
      <c r="AA241" s="157">
        <v>0</v>
      </c>
      <c r="AB241" s="157">
        <v>0</v>
      </c>
      <c r="AC241" s="157">
        <v>0</v>
      </c>
      <c r="AD241" s="45">
        <v>0</v>
      </c>
      <c r="AE241" s="157">
        <v>51</v>
      </c>
      <c r="AF241" s="45">
        <v>0.5</v>
      </c>
      <c r="AG241" s="160">
        <v>88.3</v>
      </c>
      <c r="AH241" s="45">
        <v>0.75</v>
      </c>
      <c r="AI241" s="213">
        <v>4.3585714285714285</v>
      </c>
      <c r="AJ241" s="48">
        <v>3.8193691485124996</v>
      </c>
      <c r="AK241" s="175">
        <v>6.3193691485125001</v>
      </c>
      <c r="AL241" s="176">
        <v>6.25</v>
      </c>
      <c r="AM241" s="176">
        <v>7.5</v>
      </c>
      <c r="AN241" s="240">
        <v>1.25</v>
      </c>
      <c r="AO241" s="215"/>
    </row>
    <row r="242" spans="1:41" s="16" customFormat="1" ht="18" customHeight="1" x14ac:dyDescent="0.2">
      <c r="A242" s="5" t="s">
        <v>557</v>
      </c>
      <c r="B242" s="6" t="s">
        <v>8</v>
      </c>
      <c r="C242" s="7" t="s">
        <v>8</v>
      </c>
      <c r="D242" s="7" t="s">
        <v>9</v>
      </c>
      <c r="E242" s="137" t="s">
        <v>29</v>
      </c>
      <c r="F242" s="8"/>
      <c r="G242" s="192" t="s">
        <v>11</v>
      </c>
      <c r="H242" s="232"/>
      <c r="I242" s="124" t="s">
        <v>558</v>
      </c>
      <c r="J242" s="124" t="s">
        <v>139</v>
      </c>
      <c r="K242" s="213">
        <v>1</v>
      </c>
      <c r="L242" s="9">
        <v>1</v>
      </c>
      <c r="M242" s="213">
        <v>0</v>
      </c>
      <c r="N242" s="9">
        <v>0</v>
      </c>
      <c r="O242" s="9">
        <v>0</v>
      </c>
      <c r="P242" s="213">
        <v>0</v>
      </c>
      <c r="Q242" s="213">
        <v>0</v>
      </c>
      <c r="R242" s="210">
        <v>6354</v>
      </c>
      <c r="S242" s="213">
        <v>0.5</v>
      </c>
      <c r="T242" s="213">
        <v>2.5</v>
      </c>
      <c r="U242" s="40"/>
      <c r="V242" s="156">
        <v>477</v>
      </c>
      <c r="W242" s="157">
        <v>0</v>
      </c>
      <c r="X242" s="45">
        <v>2.3849999999999998</v>
      </c>
      <c r="Y242" s="156">
        <v>174</v>
      </c>
      <c r="Z242" s="45">
        <v>0.24857142857142858</v>
      </c>
      <c r="AA242" s="157">
        <v>0</v>
      </c>
      <c r="AB242" s="157">
        <v>0</v>
      </c>
      <c r="AC242" s="157">
        <v>0</v>
      </c>
      <c r="AD242" s="45">
        <v>0</v>
      </c>
      <c r="AE242" s="157">
        <v>0</v>
      </c>
      <c r="AF242" s="45">
        <v>0</v>
      </c>
      <c r="AG242" s="160">
        <v>96.3</v>
      </c>
      <c r="AH242" s="45">
        <v>0.5</v>
      </c>
      <c r="AI242" s="213">
        <v>3.1335714285714285</v>
      </c>
      <c r="AJ242" s="48">
        <v>2.7459148565264395</v>
      </c>
      <c r="AK242" s="175">
        <v>5.24591485652644</v>
      </c>
      <c r="AL242" s="176">
        <v>5.25</v>
      </c>
      <c r="AM242" s="176">
        <v>6.5</v>
      </c>
      <c r="AN242" s="240">
        <v>1.25</v>
      </c>
      <c r="AO242" s="215"/>
    </row>
    <row r="243" spans="1:41" s="16" customFormat="1" ht="18" customHeight="1" x14ac:dyDescent="0.2">
      <c r="A243" s="10" t="s">
        <v>559</v>
      </c>
      <c r="B243" s="11" t="s">
        <v>33</v>
      </c>
      <c r="C243" s="12" t="s">
        <v>49</v>
      </c>
      <c r="D243" s="12" t="s">
        <v>9</v>
      </c>
      <c r="E243" s="12" t="s">
        <v>10</v>
      </c>
      <c r="F243" s="13"/>
      <c r="G243" s="191" t="s">
        <v>35</v>
      </c>
      <c r="H243" s="230"/>
      <c r="I243" s="125" t="s">
        <v>558</v>
      </c>
      <c r="J243" s="125" t="s">
        <v>77</v>
      </c>
      <c r="K243" s="212">
        <v>1</v>
      </c>
      <c r="L243" s="212">
        <v>0</v>
      </c>
      <c r="M243" s="212">
        <v>0</v>
      </c>
      <c r="N243" s="212">
        <v>0</v>
      </c>
      <c r="O243" s="212">
        <v>2</v>
      </c>
      <c r="P243" s="212">
        <v>0</v>
      </c>
      <c r="Q243" s="212">
        <v>0</v>
      </c>
      <c r="R243" s="209">
        <v>16715</v>
      </c>
      <c r="S243" s="212">
        <v>1</v>
      </c>
      <c r="T243" s="212">
        <v>4</v>
      </c>
      <c r="U243" s="40"/>
      <c r="V243" s="197">
        <v>675</v>
      </c>
      <c r="W243" s="197">
        <v>38</v>
      </c>
      <c r="X243" s="45">
        <v>2.2183333333333337</v>
      </c>
      <c r="Y243" s="197">
        <v>548</v>
      </c>
      <c r="Z243" s="45">
        <v>0.78285714285714281</v>
      </c>
      <c r="AA243" s="197">
        <v>7</v>
      </c>
      <c r="AB243" s="197">
        <v>15</v>
      </c>
      <c r="AC243" s="197">
        <v>0</v>
      </c>
      <c r="AD243" s="45">
        <v>0.36666666666666664</v>
      </c>
      <c r="AE243" s="197">
        <v>0</v>
      </c>
      <c r="AF243" s="45">
        <v>0</v>
      </c>
      <c r="AG243" s="227">
        <v>93.5</v>
      </c>
      <c r="AH243" s="45">
        <v>0.5</v>
      </c>
      <c r="AI243" s="212">
        <v>3.8678571428571433</v>
      </c>
      <c r="AJ243" s="200">
        <v>3.3893615108481137</v>
      </c>
      <c r="AK243" s="174">
        <v>7.3893615108481132</v>
      </c>
      <c r="AL243" s="174">
        <v>7.5</v>
      </c>
      <c r="AM243" s="174">
        <v>13.5</v>
      </c>
      <c r="AN243" s="239">
        <v>1.25</v>
      </c>
      <c r="AO243" s="215"/>
    </row>
    <row r="244" spans="1:41" s="16" customFormat="1" ht="18" customHeight="1" x14ac:dyDescent="0.2">
      <c r="A244" s="10" t="s">
        <v>560</v>
      </c>
      <c r="B244" s="11" t="s">
        <v>33</v>
      </c>
      <c r="C244" s="12" t="s">
        <v>34</v>
      </c>
      <c r="D244" s="12" t="s">
        <v>9</v>
      </c>
      <c r="E244" s="12" t="s">
        <v>10</v>
      </c>
      <c r="F244" s="13"/>
      <c r="G244" s="191" t="s">
        <v>11</v>
      </c>
      <c r="H244" s="230"/>
      <c r="I244" s="125" t="s">
        <v>558</v>
      </c>
      <c r="J244" s="125" t="s">
        <v>77</v>
      </c>
      <c r="K244" s="212">
        <v>1</v>
      </c>
      <c r="L244" s="212">
        <v>0</v>
      </c>
      <c r="M244" s="212">
        <v>0</v>
      </c>
      <c r="N244" s="212">
        <v>0</v>
      </c>
      <c r="O244" s="212">
        <v>0</v>
      </c>
      <c r="P244" s="212">
        <v>0</v>
      </c>
      <c r="Q244" s="212">
        <v>0</v>
      </c>
      <c r="R244" s="209">
        <v>9878</v>
      </c>
      <c r="S244" s="212">
        <v>0.5</v>
      </c>
      <c r="T244" s="212">
        <v>1.5</v>
      </c>
      <c r="U244" s="40"/>
      <c r="V244" s="197">
        <v>395</v>
      </c>
      <c r="W244" s="197">
        <v>0</v>
      </c>
      <c r="X244" s="45">
        <v>1.9750000000000001</v>
      </c>
      <c r="Y244" s="197">
        <v>289</v>
      </c>
      <c r="Z244" s="45">
        <v>0.41285714285714287</v>
      </c>
      <c r="AA244" s="197">
        <v>10</v>
      </c>
      <c r="AB244" s="197">
        <v>21</v>
      </c>
      <c r="AC244" s="197">
        <v>0</v>
      </c>
      <c r="AD244" s="45">
        <v>0.51666666666666672</v>
      </c>
      <c r="AE244" s="197">
        <v>0</v>
      </c>
      <c r="AF244" s="45">
        <v>0</v>
      </c>
      <c r="AG244" s="199">
        <v>75.599999999999994</v>
      </c>
      <c r="AH244" s="45">
        <v>0.75</v>
      </c>
      <c r="AI244" s="212">
        <v>3.6545238095238095</v>
      </c>
      <c r="AJ244" s="200">
        <v>3.2024198110192481</v>
      </c>
      <c r="AK244" s="174">
        <v>4.7024198110192481</v>
      </c>
      <c r="AL244" s="174">
        <v>4.75</v>
      </c>
      <c r="AM244" s="174"/>
      <c r="AN244" s="239"/>
      <c r="AO244" s="215"/>
    </row>
    <row r="245" spans="1:41" s="16" customFormat="1" ht="18" customHeight="1" x14ac:dyDescent="0.2">
      <c r="A245" s="5" t="s">
        <v>91</v>
      </c>
      <c r="B245" s="6" t="s">
        <v>8</v>
      </c>
      <c r="C245" s="7" t="s">
        <v>8</v>
      </c>
      <c r="D245" s="7" t="s">
        <v>9</v>
      </c>
      <c r="E245" s="14" t="s">
        <v>42</v>
      </c>
      <c r="F245" s="8"/>
      <c r="G245" s="192" t="s">
        <v>11</v>
      </c>
      <c r="H245" s="232"/>
      <c r="I245" s="124" t="s">
        <v>92</v>
      </c>
      <c r="J245" s="124" t="s">
        <v>38</v>
      </c>
      <c r="K245" s="213">
        <v>1</v>
      </c>
      <c r="L245" s="213">
        <v>0</v>
      </c>
      <c r="M245" s="213">
        <v>1.5</v>
      </c>
      <c r="N245" s="9">
        <v>0</v>
      </c>
      <c r="O245" s="9">
        <v>0</v>
      </c>
      <c r="P245" s="213">
        <v>0</v>
      </c>
      <c r="Q245" s="213">
        <v>0</v>
      </c>
      <c r="R245" s="210">
        <v>8764</v>
      </c>
      <c r="S245" s="213">
        <v>0.5</v>
      </c>
      <c r="T245" s="213">
        <v>3</v>
      </c>
      <c r="U245" s="40"/>
      <c r="V245" s="156">
        <v>458</v>
      </c>
      <c r="W245" s="157">
        <v>0</v>
      </c>
      <c r="X245" s="45">
        <v>2.29</v>
      </c>
      <c r="Y245" s="156">
        <v>62</v>
      </c>
      <c r="Z245" s="45">
        <v>8.8571428571428565E-2</v>
      </c>
      <c r="AA245" s="157">
        <v>0</v>
      </c>
      <c r="AB245" s="157">
        <v>0</v>
      </c>
      <c r="AC245" s="157">
        <v>0</v>
      </c>
      <c r="AD245" s="45">
        <v>0</v>
      </c>
      <c r="AE245" s="157">
        <v>61</v>
      </c>
      <c r="AF245" s="45">
        <v>0.5</v>
      </c>
      <c r="AG245" s="160">
        <v>63.5</v>
      </c>
      <c r="AH245" s="45">
        <v>1</v>
      </c>
      <c r="AI245" s="213">
        <v>3.8785714285714286</v>
      </c>
      <c r="AJ245" s="48">
        <v>3.3987503238975538</v>
      </c>
      <c r="AK245" s="175">
        <v>6.3987503238975538</v>
      </c>
      <c r="AL245" s="176">
        <v>6.5</v>
      </c>
      <c r="AM245" s="176">
        <v>8</v>
      </c>
      <c r="AN245" s="240">
        <v>1.5</v>
      </c>
      <c r="AO245" s="215"/>
    </row>
    <row r="246" spans="1:41" s="16" customFormat="1" ht="18" customHeight="1" x14ac:dyDescent="0.2">
      <c r="A246" s="5" t="s">
        <v>579</v>
      </c>
      <c r="B246" s="6" t="s">
        <v>33</v>
      </c>
      <c r="C246" s="7" t="s">
        <v>34</v>
      </c>
      <c r="D246" s="7" t="s">
        <v>9</v>
      </c>
      <c r="E246" s="7" t="s">
        <v>10</v>
      </c>
      <c r="F246" s="8"/>
      <c r="G246" s="192" t="s">
        <v>11</v>
      </c>
      <c r="H246" s="232"/>
      <c r="I246" s="124" t="s">
        <v>577</v>
      </c>
      <c r="J246" s="124" t="s">
        <v>38</v>
      </c>
      <c r="K246" s="213">
        <v>1</v>
      </c>
      <c r="L246" s="213">
        <v>0</v>
      </c>
      <c r="M246" s="213">
        <v>0</v>
      </c>
      <c r="N246" s="9">
        <v>0</v>
      </c>
      <c r="O246" s="9">
        <v>0</v>
      </c>
      <c r="P246" s="213">
        <v>0</v>
      </c>
      <c r="Q246" s="213">
        <v>0</v>
      </c>
      <c r="R246" s="210">
        <v>8637</v>
      </c>
      <c r="S246" s="213">
        <v>0.5</v>
      </c>
      <c r="T246" s="213">
        <v>1.5</v>
      </c>
      <c r="U246" s="40"/>
      <c r="V246" s="156">
        <v>553</v>
      </c>
      <c r="W246" s="157">
        <v>0</v>
      </c>
      <c r="X246" s="45">
        <v>2.7650000000000001</v>
      </c>
      <c r="Y246" s="156">
        <v>263</v>
      </c>
      <c r="Z246" s="45">
        <v>0.37571428571428572</v>
      </c>
      <c r="AA246" s="157">
        <v>0</v>
      </c>
      <c r="AB246" s="157">
        <v>0</v>
      </c>
      <c r="AC246" s="157">
        <v>0</v>
      </c>
      <c r="AD246" s="45">
        <v>0</v>
      </c>
      <c r="AE246" s="157">
        <v>0</v>
      </c>
      <c r="AF246" s="45">
        <v>0</v>
      </c>
      <c r="AG246" s="160">
        <v>73.8</v>
      </c>
      <c r="AH246" s="45">
        <v>0.75</v>
      </c>
      <c r="AI246" s="213">
        <v>3.890714285714286</v>
      </c>
      <c r="AJ246" s="48">
        <v>3.4093909786869201</v>
      </c>
      <c r="AK246" s="175">
        <v>4.9093909786869201</v>
      </c>
      <c r="AL246" s="176">
        <v>5</v>
      </c>
      <c r="AM246" s="176">
        <v>6.5</v>
      </c>
      <c r="AN246" s="240">
        <v>1.5</v>
      </c>
      <c r="AO246" s="215"/>
    </row>
    <row r="247" spans="1:41" s="16" customFormat="1" ht="18" customHeight="1" x14ac:dyDescent="0.2">
      <c r="A247" s="5" t="s">
        <v>580</v>
      </c>
      <c r="B247" s="6" t="s">
        <v>8</v>
      </c>
      <c r="C247" s="7" t="s">
        <v>8</v>
      </c>
      <c r="D247" s="7" t="s">
        <v>9</v>
      </c>
      <c r="E247" s="14" t="s">
        <v>42</v>
      </c>
      <c r="F247" s="8"/>
      <c r="G247" s="192" t="s">
        <v>11</v>
      </c>
      <c r="H247" s="232"/>
      <c r="I247" s="124" t="s">
        <v>581</v>
      </c>
      <c r="J247" s="124" t="s">
        <v>38</v>
      </c>
      <c r="K247" s="213">
        <v>1</v>
      </c>
      <c r="L247" s="213">
        <v>0</v>
      </c>
      <c r="M247" s="213">
        <v>1.5</v>
      </c>
      <c r="N247" s="9">
        <v>0</v>
      </c>
      <c r="O247" s="9">
        <v>0</v>
      </c>
      <c r="P247" s="213">
        <v>0</v>
      </c>
      <c r="Q247" s="213">
        <v>0</v>
      </c>
      <c r="R247" s="210">
        <v>8385</v>
      </c>
      <c r="S247" s="213">
        <v>0.5</v>
      </c>
      <c r="T247" s="213">
        <v>3</v>
      </c>
      <c r="U247" s="40"/>
      <c r="V247" s="159">
        <v>460</v>
      </c>
      <c r="W247" s="157">
        <v>0</v>
      </c>
      <c r="X247" s="45">
        <v>2.2999999999999998</v>
      </c>
      <c r="Y247" s="159">
        <v>79</v>
      </c>
      <c r="Z247" s="45">
        <v>0.11285714285714285</v>
      </c>
      <c r="AA247" s="157">
        <v>0</v>
      </c>
      <c r="AB247" s="157">
        <v>0</v>
      </c>
      <c r="AC247" s="157">
        <v>0</v>
      </c>
      <c r="AD247" s="45">
        <v>0</v>
      </c>
      <c r="AE247" s="157">
        <v>57</v>
      </c>
      <c r="AF247" s="45">
        <v>0.5</v>
      </c>
      <c r="AG247" s="160">
        <v>59.6</v>
      </c>
      <c r="AH247" s="45">
        <v>1</v>
      </c>
      <c r="AI247" s="213">
        <v>3.9128571428571428</v>
      </c>
      <c r="AJ247" s="48">
        <v>3.4287945256557641</v>
      </c>
      <c r="AK247" s="175">
        <v>6.4287945256557641</v>
      </c>
      <c r="AL247" s="176">
        <v>6.5</v>
      </c>
      <c r="AM247" s="176">
        <v>8</v>
      </c>
      <c r="AN247" s="240">
        <v>1.5</v>
      </c>
      <c r="AO247" s="215"/>
    </row>
    <row r="248" spans="1:41" s="16" customFormat="1" ht="18" customHeight="1" x14ac:dyDescent="0.2">
      <c r="A248" s="5" t="s">
        <v>110</v>
      </c>
      <c r="B248" s="6" t="s">
        <v>8</v>
      </c>
      <c r="C248" s="7" t="s">
        <v>8</v>
      </c>
      <c r="D248" s="7" t="s">
        <v>9</v>
      </c>
      <c r="E248" s="14" t="s">
        <v>42</v>
      </c>
      <c r="F248" s="8"/>
      <c r="G248" s="192" t="s">
        <v>11</v>
      </c>
      <c r="H248" s="232"/>
      <c r="I248" s="124" t="s">
        <v>111</v>
      </c>
      <c r="J248" s="124" t="s">
        <v>112</v>
      </c>
      <c r="K248" s="213">
        <v>1</v>
      </c>
      <c r="L248" s="213">
        <v>0</v>
      </c>
      <c r="M248" s="213">
        <v>1.5</v>
      </c>
      <c r="N248" s="9">
        <v>0</v>
      </c>
      <c r="O248" s="9">
        <v>0</v>
      </c>
      <c r="P248" s="213">
        <v>0</v>
      </c>
      <c r="Q248" s="213">
        <v>0</v>
      </c>
      <c r="R248" s="210">
        <v>8446</v>
      </c>
      <c r="S248" s="213">
        <v>0.5</v>
      </c>
      <c r="T248" s="213">
        <v>3</v>
      </c>
      <c r="U248" s="40"/>
      <c r="V248" s="156">
        <v>634</v>
      </c>
      <c r="W248" s="157">
        <v>0</v>
      </c>
      <c r="X248" s="45">
        <v>3.17</v>
      </c>
      <c r="Y248" s="156">
        <v>144</v>
      </c>
      <c r="Z248" s="45">
        <v>0.20571428571428571</v>
      </c>
      <c r="AA248" s="157">
        <v>0</v>
      </c>
      <c r="AB248" s="157">
        <v>0</v>
      </c>
      <c r="AC248" s="157">
        <v>0</v>
      </c>
      <c r="AD248" s="45">
        <v>0</v>
      </c>
      <c r="AE248" s="157">
        <v>62</v>
      </c>
      <c r="AF248" s="45">
        <v>0.5</v>
      </c>
      <c r="AG248" s="160">
        <v>72</v>
      </c>
      <c r="AH248" s="45">
        <v>0.75</v>
      </c>
      <c r="AI248" s="213">
        <v>4.6257142857142854</v>
      </c>
      <c r="AJ248" s="48">
        <v>4.0534635538785562</v>
      </c>
      <c r="AK248" s="175">
        <v>7.0534635538785562</v>
      </c>
      <c r="AL248" s="176">
        <v>7</v>
      </c>
      <c r="AM248" s="176">
        <v>8.5</v>
      </c>
      <c r="AN248" s="240">
        <v>1.5</v>
      </c>
      <c r="AO248" s="215"/>
    </row>
    <row r="249" spans="1:41" s="16" customFormat="1" ht="18" customHeight="1" x14ac:dyDescent="0.2">
      <c r="A249" s="5" t="s">
        <v>468</v>
      </c>
      <c r="B249" s="6" t="s">
        <v>33</v>
      </c>
      <c r="C249" s="7" t="s">
        <v>34</v>
      </c>
      <c r="D249" s="7" t="s">
        <v>9</v>
      </c>
      <c r="E249" s="7" t="s">
        <v>10</v>
      </c>
      <c r="F249" s="8"/>
      <c r="G249" s="192" t="s">
        <v>35</v>
      </c>
      <c r="H249" s="232"/>
      <c r="I249" s="124" t="s">
        <v>469</v>
      </c>
      <c r="J249" s="124" t="s">
        <v>112</v>
      </c>
      <c r="K249" s="213">
        <v>1</v>
      </c>
      <c r="L249" s="213">
        <v>0</v>
      </c>
      <c r="M249" s="213">
        <v>0</v>
      </c>
      <c r="N249" s="9">
        <v>0</v>
      </c>
      <c r="O249" s="9">
        <v>2</v>
      </c>
      <c r="P249" s="213">
        <v>0</v>
      </c>
      <c r="Q249" s="213">
        <v>0</v>
      </c>
      <c r="R249" s="210">
        <v>10731</v>
      </c>
      <c r="S249" s="213">
        <v>1</v>
      </c>
      <c r="T249" s="213">
        <v>4</v>
      </c>
      <c r="U249" s="40"/>
      <c r="V249" s="156">
        <v>795</v>
      </c>
      <c r="W249" s="157">
        <v>0</v>
      </c>
      <c r="X249" s="45">
        <v>3.9750000000000001</v>
      </c>
      <c r="Y249" s="156">
        <v>427</v>
      </c>
      <c r="Z249" s="45">
        <v>0.61</v>
      </c>
      <c r="AA249" s="157">
        <v>28</v>
      </c>
      <c r="AB249" s="157">
        <v>0</v>
      </c>
      <c r="AC249" s="157">
        <v>0</v>
      </c>
      <c r="AD249" s="45">
        <v>0.46666666666666667</v>
      </c>
      <c r="AE249" s="157">
        <v>0</v>
      </c>
      <c r="AF249" s="45">
        <v>0</v>
      </c>
      <c r="AG249" s="160">
        <v>83.2</v>
      </c>
      <c r="AH249" s="45">
        <v>0.75</v>
      </c>
      <c r="AI249" s="213">
        <v>5.8016666666666667</v>
      </c>
      <c r="AJ249" s="48">
        <v>5.0839379461271763</v>
      </c>
      <c r="AK249" s="175">
        <v>9.0839379461271754</v>
      </c>
      <c r="AL249" s="176">
        <v>9</v>
      </c>
      <c r="AM249" s="176">
        <v>10.5</v>
      </c>
      <c r="AN249" s="240">
        <v>1.5</v>
      </c>
      <c r="AO249" s="215"/>
    </row>
    <row r="250" spans="1:41" s="16" customFormat="1" ht="18" customHeight="1" x14ac:dyDescent="0.2">
      <c r="A250" s="10" t="s">
        <v>345</v>
      </c>
      <c r="B250" s="6" t="s">
        <v>33</v>
      </c>
      <c r="C250" s="12" t="s">
        <v>109</v>
      </c>
      <c r="D250" s="12" t="s">
        <v>9</v>
      </c>
      <c r="E250" s="12" t="s">
        <v>10</v>
      </c>
      <c r="F250" s="13"/>
      <c r="G250" s="191" t="s">
        <v>35</v>
      </c>
      <c r="H250" s="230"/>
      <c r="I250" s="125" t="s">
        <v>346</v>
      </c>
      <c r="J250" s="125" t="s">
        <v>347</v>
      </c>
      <c r="K250" s="212">
        <v>1</v>
      </c>
      <c r="L250" s="212">
        <v>0</v>
      </c>
      <c r="M250" s="212">
        <v>0</v>
      </c>
      <c r="N250" s="212">
        <v>0</v>
      </c>
      <c r="O250" s="212">
        <v>2</v>
      </c>
      <c r="P250" s="212">
        <v>0</v>
      </c>
      <c r="Q250" s="212">
        <v>0</v>
      </c>
      <c r="R250" s="209">
        <v>24496</v>
      </c>
      <c r="S250" s="212">
        <v>1</v>
      </c>
      <c r="T250" s="212">
        <v>4</v>
      </c>
      <c r="U250" s="40"/>
      <c r="V250" s="197">
        <v>899</v>
      </c>
      <c r="W250" s="197">
        <v>86</v>
      </c>
      <c r="X250" s="45">
        <v>2.9249999999999998</v>
      </c>
      <c r="Y250" s="197">
        <v>845</v>
      </c>
      <c r="Z250" s="45">
        <v>1.2071428571428571</v>
      </c>
      <c r="AA250" s="197">
        <v>35</v>
      </c>
      <c r="AB250" s="197">
        <v>12</v>
      </c>
      <c r="AC250" s="197">
        <v>24</v>
      </c>
      <c r="AD250" s="45">
        <v>0.98333333333333339</v>
      </c>
      <c r="AE250" s="197">
        <v>0</v>
      </c>
      <c r="AF250" s="45">
        <v>0</v>
      </c>
      <c r="AG250" s="199">
        <v>101.1</v>
      </c>
      <c r="AH250" s="45">
        <v>0.5</v>
      </c>
      <c r="AI250" s="212">
        <v>5.6154761904761905</v>
      </c>
      <c r="AJ250" s="200">
        <v>4.9207812393568942</v>
      </c>
      <c r="AK250" s="174">
        <v>8.920781239356895</v>
      </c>
      <c r="AL250" s="174">
        <v>9</v>
      </c>
      <c r="AM250" s="174">
        <v>14</v>
      </c>
      <c r="AN250" s="239">
        <v>1.5</v>
      </c>
      <c r="AO250" s="215"/>
    </row>
    <row r="251" spans="1:41" s="16" customFormat="1" ht="18" customHeight="1" x14ac:dyDescent="0.2">
      <c r="A251" s="10" t="s">
        <v>634</v>
      </c>
      <c r="B251" s="6"/>
      <c r="C251" s="12" t="s">
        <v>630</v>
      </c>
      <c r="D251" s="12" t="s">
        <v>9</v>
      </c>
      <c r="E251" s="12" t="s">
        <v>10</v>
      </c>
      <c r="F251" s="13"/>
      <c r="G251" s="191" t="s">
        <v>11</v>
      </c>
      <c r="H251" s="230"/>
      <c r="I251" s="125" t="s">
        <v>346</v>
      </c>
      <c r="J251" s="125" t="s">
        <v>347</v>
      </c>
      <c r="K251" s="212">
        <v>1</v>
      </c>
      <c r="L251" s="212">
        <v>0</v>
      </c>
      <c r="M251" s="212">
        <v>0</v>
      </c>
      <c r="N251" s="212">
        <v>0</v>
      </c>
      <c r="O251" s="212">
        <v>0</v>
      </c>
      <c r="P251" s="212">
        <v>0</v>
      </c>
      <c r="Q251" s="212">
        <v>0</v>
      </c>
      <c r="R251" s="209">
        <v>0</v>
      </c>
      <c r="S251" s="212">
        <v>0</v>
      </c>
      <c r="T251" s="212">
        <v>1</v>
      </c>
      <c r="U251" s="40"/>
      <c r="V251" s="197">
        <v>408</v>
      </c>
      <c r="W251" s="197">
        <v>0</v>
      </c>
      <c r="X251" s="45">
        <v>2.04</v>
      </c>
      <c r="Y251" s="197">
        <v>0</v>
      </c>
      <c r="Z251" s="45">
        <v>0</v>
      </c>
      <c r="AA251" s="197">
        <v>0</v>
      </c>
      <c r="AB251" s="197">
        <v>0</v>
      </c>
      <c r="AC251" s="197">
        <v>0</v>
      </c>
      <c r="AD251" s="45">
        <v>0</v>
      </c>
      <c r="AE251" s="197">
        <v>0</v>
      </c>
      <c r="AF251" s="45">
        <v>0</v>
      </c>
      <c r="AG251" s="199">
        <v>79.900000000000006</v>
      </c>
      <c r="AH251" s="45">
        <v>0.75</v>
      </c>
      <c r="AI251" s="212">
        <v>2.79</v>
      </c>
      <c r="AJ251" s="200">
        <v>2.444846918074373</v>
      </c>
      <c r="AK251" s="174">
        <v>3.444846918074373</v>
      </c>
      <c r="AL251" s="174">
        <v>3.5</v>
      </c>
      <c r="AM251" s="174"/>
      <c r="AN251" s="239"/>
      <c r="AO251" s="215"/>
    </row>
    <row r="252" spans="1:41" s="16" customFormat="1" ht="18" customHeight="1" x14ac:dyDescent="0.2">
      <c r="A252" s="5" t="s">
        <v>311</v>
      </c>
      <c r="B252" s="6" t="s">
        <v>33</v>
      </c>
      <c r="C252" s="7" t="s">
        <v>34</v>
      </c>
      <c r="D252" s="7" t="s">
        <v>9</v>
      </c>
      <c r="E252" s="7" t="s">
        <v>10</v>
      </c>
      <c r="F252" s="8"/>
      <c r="G252" s="192" t="s">
        <v>35</v>
      </c>
      <c r="H252" s="232"/>
      <c r="I252" s="124" t="s">
        <v>312</v>
      </c>
      <c r="J252" s="124" t="s">
        <v>313</v>
      </c>
      <c r="K252" s="213">
        <v>1</v>
      </c>
      <c r="L252" s="213">
        <v>0</v>
      </c>
      <c r="M252" s="213">
        <v>0</v>
      </c>
      <c r="N252" s="9">
        <v>0</v>
      </c>
      <c r="O252" s="9">
        <v>2</v>
      </c>
      <c r="P252" s="213">
        <v>0</v>
      </c>
      <c r="Q252" s="213">
        <v>0</v>
      </c>
      <c r="R252" s="210">
        <v>9144</v>
      </c>
      <c r="S252" s="213">
        <v>0.5</v>
      </c>
      <c r="T252" s="213">
        <v>3.5</v>
      </c>
      <c r="U252" s="40"/>
      <c r="V252" s="156">
        <v>244</v>
      </c>
      <c r="W252" s="157">
        <v>0</v>
      </c>
      <c r="X252" s="45">
        <v>1.22</v>
      </c>
      <c r="Y252" s="156">
        <v>116</v>
      </c>
      <c r="Z252" s="45">
        <v>0.1657142857142857</v>
      </c>
      <c r="AA252" s="157">
        <v>18</v>
      </c>
      <c r="AB252" s="157">
        <v>25</v>
      </c>
      <c r="AC252" s="157">
        <v>0</v>
      </c>
      <c r="AD252" s="45">
        <v>0.71666666666666667</v>
      </c>
      <c r="AE252" s="157">
        <v>0</v>
      </c>
      <c r="AF252" s="45">
        <v>0</v>
      </c>
      <c r="AG252" s="160">
        <v>70.599999999999994</v>
      </c>
      <c r="AH252" s="45">
        <v>0.75</v>
      </c>
      <c r="AI252" s="213">
        <v>2.8523809523809525</v>
      </c>
      <c r="AJ252" s="48">
        <v>2.499510674051117</v>
      </c>
      <c r="AK252" s="175">
        <v>5.999510674051117</v>
      </c>
      <c r="AL252" s="176">
        <v>6</v>
      </c>
      <c r="AM252" s="176">
        <v>7.5</v>
      </c>
      <c r="AN252" s="240">
        <v>1.5</v>
      </c>
      <c r="AO252" s="215"/>
    </row>
    <row r="253" spans="1:41" s="16" customFormat="1" ht="18" customHeight="1" x14ac:dyDescent="0.2">
      <c r="A253" s="5" t="s">
        <v>96</v>
      </c>
      <c r="B253" s="6" t="s">
        <v>8</v>
      </c>
      <c r="C253" s="7" t="s">
        <v>8</v>
      </c>
      <c r="D253" s="7" t="s">
        <v>9</v>
      </c>
      <c r="E253" s="14" t="s">
        <v>42</v>
      </c>
      <c r="F253" s="8"/>
      <c r="G253" s="192" t="s">
        <v>11</v>
      </c>
      <c r="H253" s="231" t="s">
        <v>35</v>
      </c>
      <c r="I253" s="124" t="s">
        <v>97</v>
      </c>
      <c r="J253" s="124" t="s">
        <v>98</v>
      </c>
      <c r="K253" s="213">
        <v>1</v>
      </c>
      <c r="L253" s="213">
        <v>0</v>
      </c>
      <c r="M253" s="213">
        <v>1.5</v>
      </c>
      <c r="N253" s="9">
        <v>0</v>
      </c>
      <c r="O253" s="9">
        <v>0</v>
      </c>
      <c r="P253" s="213">
        <v>0</v>
      </c>
      <c r="Q253" s="213">
        <v>0.5</v>
      </c>
      <c r="R253" s="210">
        <v>10924</v>
      </c>
      <c r="S253" s="213">
        <v>1</v>
      </c>
      <c r="T253" s="213">
        <v>4</v>
      </c>
      <c r="U253" s="40"/>
      <c r="V253" s="156">
        <v>706</v>
      </c>
      <c r="W253" s="157">
        <v>0</v>
      </c>
      <c r="X253" s="45">
        <v>3.53</v>
      </c>
      <c r="Y253" s="156">
        <v>339</v>
      </c>
      <c r="Z253" s="45">
        <v>0.48428571428571426</v>
      </c>
      <c r="AA253" s="157">
        <v>0</v>
      </c>
      <c r="AB253" s="157">
        <v>0</v>
      </c>
      <c r="AC253" s="157">
        <v>0</v>
      </c>
      <c r="AD253" s="45">
        <v>0</v>
      </c>
      <c r="AE253" s="157">
        <v>62</v>
      </c>
      <c r="AF253" s="45">
        <v>0.5</v>
      </c>
      <c r="AG253" s="160">
        <v>78.3</v>
      </c>
      <c r="AH253" s="45">
        <v>0.75</v>
      </c>
      <c r="AI253" s="213">
        <v>5.2642857142857142</v>
      </c>
      <c r="AJ253" s="48">
        <v>4.6130368116252249</v>
      </c>
      <c r="AK253" s="175">
        <v>8.6130368116252249</v>
      </c>
      <c r="AL253" s="176">
        <v>8.5</v>
      </c>
      <c r="AM253" s="176">
        <v>10</v>
      </c>
      <c r="AN253" s="240">
        <v>1.5</v>
      </c>
      <c r="AO253" s="215"/>
    </row>
    <row r="254" spans="1:41" s="16" customFormat="1" ht="18" customHeight="1" x14ac:dyDescent="0.2">
      <c r="A254" s="5" t="s">
        <v>535</v>
      </c>
      <c r="B254" s="6" t="s">
        <v>33</v>
      </c>
      <c r="C254" s="7" t="s">
        <v>49</v>
      </c>
      <c r="D254" s="7" t="s">
        <v>9</v>
      </c>
      <c r="E254" s="7" t="s">
        <v>10</v>
      </c>
      <c r="F254" s="8"/>
      <c r="G254" s="192" t="s">
        <v>35</v>
      </c>
      <c r="H254" s="232"/>
      <c r="I254" s="124" t="s">
        <v>536</v>
      </c>
      <c r="J254" s="124" t="s">
        <v>98</v>
      </c>
      <c r="K254" s="213">
        <v>1</v>
      </c>
      <c r="L254" s="213">
        <v>0</v>
      </c>
      <c r="M254" s="213">
        <v>0</v>
      </c>
      <c r="N254" s="9">
        <v>0</v>
      </c>
      <c r="O254" s="9">
        <v>2</v>
      </c>
      <c r="P254" s="213">
        <v>0</v>
      </c>
      <c r="Q254" s="213">
        <v>0</v>
      </c>
      <c r="R254" s="210">
        <v>28389</v>
      </c>
      <c r="S254" s="213">
        <v>1</v>
      </c>
      <c r="T254" s="213">
        <v>4</v>
      </c>
      <c r="U254" s="40"/>
      <c r="V254" s="156">
        <v>1204</v>
      </c>
      <c r="W254" s="157">
        <v>186</v>
      </c>
      <c r="X254" s="45">
        <v>3.8583333333333334</v>
      </c>
      <c r="Y254" s="156">
        <v>943</v>
      </c>
      <c r="Z254" s="45">
        <v>1.3471428571428572</v>
      </c>
      <c r="AA254" s="157">
        <v>53</v>
      </c>
      <c r="AB254" s="157">
        <v>16</v>
      </c>
      <c r="AC254" s="157">
        <v>0</v>
      </c>
      <c r="AD254" s="45">
        <v>1.1499999999999999</v>
      </c>
      <c r="AE254" s="157">
        <v>0</v>
      </c>
      <c r="AF254" s="45">
        <v>0</v>
      </c>
      <c r="AG254" s="160">
        <v>100.2</v>
      </c>
      <c r="AH254" s="45">
        <v>0.5</v>
      </c>
      <c r="AI254" s="213">
        <v>6.8554761904761907</v>
      </c>
      <c r="AJ254" s="48">
        <v>6.007379869612171</v>
      </c>
      <c r="AK254" s="175">
        <v>10.007379869612171</v>
      </c>
      <c r="AL254" s="176">
        <v>10</v>
      </c>
      <c r="AM254" s="176">
        <v>11.5</v>
      </c>
      <c r="AN254" s="240">
        <v>1.5</v>
      </c>
      <c r="AO254" s="215"/>
    </row>
    <row r="255" spans="1:41" s="16" customFormat="1" ht="18" customHeight="1" x14ac:dyDescent="0.2">
      <c r="A255" s="5" t="s">
        <v>122</v>
      </c>
      <c r="B255" s="6" t="s">
        <v>33</v>
      </c>
      <c r="C255" s="7" t="s">
        <v>34</v>
      </c>
      <c r="D255" s="7" t="s">
        <v>9</v>
      </c>
      <c r="E255" s="7" t="s">
        <v>10</v>
      </c>
      <c r="F255" s="8"/>
      <c r="G255" s="192" t="s">
        <v>35</v>
      </c>
      <c r="H255" s="232"/>
      <c r="I255" s="124" t="s">
        <v>123</v>
      </c>
      <c r="J255" s="124" t="s">
        <v>124</v>
      </c>
      <c r="K255" s="213">
        <v>1</v>
      </c>
      <c r="L255" s="213">
        <v>0</v>
      </c>
      <c r="M255" s="213">
        <v>0</v>
      </c>
      <c r="N255" s="9">
        <v>0</v>
      </c>
      <c r="O255" s="9">
        <v>2</v>
      </c>
      <c r="P255" s="213">
        <v>0</v>
      </c>
      <c r="Q255" s="213">
        <v>0</v>
      </c>
      <c r="R255" s="210">
        <v>19935</v>
      </c>
      <c r="S255" s="213">
        <v>1</v>
      </c>
      <c r="T255" s="213">
        <v>4</v>
      </c>
      <c r="U255" s="40"/>
      <c r="V255" s="156">
        <v>481</v>
      </c>
      <c r="W255" s="157">
        <v>22</v>
      </c>
      <c r="X255" s="45">
        <v>2.35</v>
      </c>
      <c r="Y255" s="156">
        <v>212</v>
      </c>
      <c r="Z255" s="45">
        <v>0.30285714285714288</v>
      </c>
      <c r="AA255" s="157">
        <v>21</v>
      </c>
      <c r="AB255" s="157">
        <v>45</v>
      </c>
      <c r="AC255" s="157">
        <v>0</v>
      </c>
      <c r="AD255" s="45">
        <v>1.1000000000000001</v>
      </c>
      <c r="AE255" s="157">
        <v>0</v>
      </c>
      <c r="AF255" s="45">
        <v>0</v>
      </c>
      <c r="AG255" s="160">
        <v>73.599999999999994</v>
      </c>
      <c r="AH255" s="45">
        <v>0.75</v>
      </c>
      <c r="AI255" s="213">
        <v>4.5028571428571436</v>
      </c>
      <c r="AJ255" s="48">
        <v>3.9458051642449692</v>
      </c>
      <c r="AK255" s="175">
        <v>7.9458051642449696</v>
      </c>
      <c r="AL255" s="176">
        <v>8</v>
      </c>
      <c r="AM255" s="176">
        <v>9.5</v>
      </c>
      <c r="AN255" s="240">
        <v>1.5</v>
      </c>
      <c r="AO255" s="215"/>
    </row>
    <row r="256" spans="1:41" s="16" customFormat="1" ht="18" customHeight="1" x14ac:dyDescent="0.2">
      <c r="A256" s="5" t="s">
        <v>367</v>
      </c>
      <c r="B256" s="6" t="s">
        <v>33</v>
      </c>
      <c r="C256" s="7" t="s">
        <v>49</v>
      </c>
      <c r="D256" s="7" t="s">
        <v>9</v>
      </c>
      <c r="E256" s="7" t="s">
        <v>10</v>
      </c>
      <c r="F256" s="8"/>
      <c r="G256" s="192" t="s">
        <v>11</v>
      </c>
      <c r="H256" s="232"/>
      <c r="I256" s="124" t="s">
        <v>365</v>
      </c>
      <c r="J256" s="124" t="s">
        <v>285</v>
      </c>
      <c r="K256" s="213">
        <v>1</v>
      </c>
      <c r="L256" s="213">
        <v>0</v>
      </c>
      <c r="M256" s="213">
        <v>0</v>
      </c>
      <c r="N256" s="9">
        <v>0</v>
      </c>
      <c r="O256" s="9">
        <v>0</v>
      </c>
      <c r="P256" s="213">
        <v>0</v>
      </c>
      <c r="Q256" s="213">
        <v>0</v>
      </c>
      <c r="R256" s="210">
        <v>11300</v>
      </c>
      <c r="S256" s="213">
        <v>1</v>
      </c>
      <c r="T256" s="213">
        <v>2</v>
      </c>
      <c r="U256" s="40"/>
      <c r="V256" s="156">
        <v>1231</v>
      </c>
      <c r="W256" s="157">
        <v>66</v>
      </c>
      <c r="X256" s="45">
        <v>4.0483333333333329</v>
      </c>
      <c r="Y256" s="156">
        <v>1015</v>
      </c>
      <c r="Z256" s="45">
        <v>1.45</v>
      </c>
      <c r="AA256" s="157">
        <v>0</v>
      </c>
      <c r="AB256" s="157">
        <v>0</v>
      </c>
      <c r="AC256" s="157">
        <v>0</v>
      </c>
      <c r="AD256" s="45">
        <v>0</v>
      </c>
      <c r="AE256" s="157">
        <v>0</v>
      </c>
      <c r="AF256" s="45">
        <v>0</v>
      </c>
      <c r="AG256" s="160">
        <v>110.2</v>
      </c>
      <c r="AH256" s="45">
        <v>0</v>
      </c>
      <c r="AI256" s="213">
        <v>5.4983333333333331</v>
      </c>
      <c r="AJ256" s="48">
        <v>4.8181302166830084</v>
      </c>
      <c r="AK256" s="175">
        <v>6.8181302166830084</v>
      </c>
      <c r="AL256" s="176">
        <v>6.75</v>
      </c>
      <c r="AM256" s="176">
        <v>8.5</v>
      </c>
      <c r="AN256" s="240">
        <v>1.75</v>
      </c>
      <c r="AO256" s="215"/>
    </row>
    <row r="257" spans="1:41" s="16" customFormat="1" ht="18" customHeight="1" x14ac:dyDescent="0.2">
      <c r="A257" s="10" t="s">
        <v>335</v>
      </c>
      <c r="B257" s="11" t="s">
        <v>33</v>
      </c>
      <c r="C257" s="12" t="s">
        <v>49</v>
      </c>
      <c r="D257" s="12" t="s">
        <v>9</v>
      </c>
      <c r="E257" s="12" t="s">
        <v>10</v>
      </c>
      <c r="F257" s="13"/>
      <c r="G257" s="191" t="s">
        <v>35</v>
      </c>
      <c r="H257" s="230"/>
      <c r="I257" s="125" t="s">
        <v>691</v>
      </c>
      <c r="J257" s="125" t="s">
        <v>38</v>
      </c>
      <c r="K257" s="212">
        <v>1</v>
      </c>
      <c r="L257" s="212">
        <v>0</v>
      </c>
      <c r="M257" s="212">
        <v>0</v>
      </c>
      <c r="N257" s="212">
        <v>0</v>
      </c>
      <c r="O257" s="212">
        <v>2</v>
      </c>
      <c r="P257" s="212">
        <v>0</v>
      </c>
      <c r="Q257" s="212">
        <v>0</v>
      </c>
      <c r="R257" s="209">
        <v>22428</v>
      </c>
      <c r="S257" s="212">
        <v>1</v>
      </c>
      <c r="T257" s="212">
        <v>4</v>
      </c>
      <c r="U257" s="40"/>
      <c r="V257" s="197">
        <v>556</v>
      </c>
      <c r="W257" s="197">
        <v>135</v>
      </c>
      <c r="X257" s="45">
        <v>1.7408333333333332</v>
      </c>
      <c r="Y257" s="197">
        <v>135</v>
      </c>
      <c r="Z257" s="45">
        <v>0.19285714285714287</v>
      </c>
      <c r="AA257" s="197">
        <v>12</v>
      </c>
      <c r="AB257" s="197">
        <v>57</v>
      </c>
      <c r="AC257" s="197">
        <v>11</v>
      </c>
      <c r="AD257" s="45">
        <v>1.2416666666666665</v>
      </c>
      <c r="AE257" s="197">
        <v>0</v>
      </c>
      <c r="AF257" s="45">
        <v>0</v>
      </c>
      <c r="AG257" s="199">
        <v>84.3</v>
      </c>
      <c r="AH257" s="45">
        <v>0.75</v>
      </c>
      <c r="AI257" s="212">
        <v>3.9253571428571425</v>
      </c>
      <c r="AJ257" s="200">
        <v>3.4397481408801118</v>
      </c>
      <c r="AK257" s="174">
        <v>7.4397481408801118</v>
      </c>
      <c r="AL257" s="174">
        <v>7.5</v>
      </c>
      <c r="AM257" s="174">
        <v>17.5</v>
      </c>
      <c r="AN257" s="239">
        <v>2</v>
      </c>
      <c r="AO257" s="215"/>
    </row>
    <row r="258" spans="1:41" s="16" customFormat="1" ht="18" customHeight="1" x14ac:dyDescent="0.2">
      <c r="A258" s="10" t="s">
        <v>336</v>
      </c>
      <c r="B258" s="11" t="s">
        <v>33</v>
      </c>
      <c r="C258" s="12" t="s">
        <v>661</v>
      </c>
      <c r="D258" s="12" t="s">
        <v>9</v>
      </c>
      <c r="E258" s="12" t="s">
        <v>10</v>
      </c>
      <c r="F258" s="13"/>
      <c r="G258" s="191" t="s">
        <v>11</v>
      </c>
      <c r="H258" s="230"/>
      <c r="I258" s="125" t="s">
        <v>691</v>
      </c>
      <c r="J258" s="125" t="s">
        <v>38</v>
      </c>
      <c r="K258" s="212">
        <v>0.25</v>
      </c>
      <c r="L258" s="212">
        <v>0</v>
      </c>
      <c r="M258" s="212">
        <v>0</v>
      </c>
      <c r="N258" s="212">
        <v>0</v>
      </c>
      <c r="O258" s="212">
        <v>0</v>
      </c>
      <c r="P258" s="212">
        <v>0</v>
      </c>
      <c r="Q258" s="212">
        <v>0</v>
      </c>
      <c r="R258" s="209">
        <v>3855</v>
      </c>
      <c r="S258" s="212">
        <v>0.5</v>
      </c>
      <c r="T258" s="212">
        <v>0.75</v>
      </c>
      <c r="U258" s="40"/>
      <c r="V258" s="197">
        <v>102</v>
      </c>
      <c r="W258" s="197">
        <v>0</v>
      </c>
      <c r="X258" s="45">
        <v>2.04</v>
      </c>
      <c r="Y258" s="197">
        <v>29</v>
      </c>
      <c r="Z258" s="45">
        <v>4.1428571428571426E-2</v>
      </c>
      <c r="AA258" s="197">
        <v>6</v>
      </c>
      <c r="AB258" s="197">
        <v>5</v>
      </c>
      <c r="AC258" s="197">
        <v>0</v>
      </c>
      <c r="AD258" s="45">
        <v>0.18333333333333332</v>
      </c>
      <c r="AE258" s="197">
        <v>0</v>
      </c>
      <c r="AF258" s="45">
        <v>0</v>
      </c>
      <c r="AG258" s="224"/>
      <c r="AH258" s="45"/>
      <c r="AI258" s="212">
        <v>2.2647619047619045</v>
      </c>
      <c r="AJ258" s="200">
        <v>1.9845864383617879</v>
      </c>
      <c r="AK258" s="174">
        <v>2.7345864383617879</v>
      </c>
      <c r="AL258" s="174">
        <v>2.75</v>
      </c>
      <c r="AM258" s="174"/>
      <c r="AN258" s="239"/>
      <c r="AO258" s="215"/>
    </row>
    <row r="259" spans="1:41" s="16" customFormat="1" ht="18" customHeight="1" x14ac:dyDescent="0.2">
      <c r="A259" s="10" t="s">
        <v>338</v>
      </c>
      <c r="B259" s="11" t="s">
        <v>33</v>
      </c>
      <c r="C259" s="12" t="s">
        <v>34</v>
      </c>
      <c r="D259" s="12" t="s">
        <v>9</v>
      </c>
      <c r="E259" s="12" t="s">
        <v>10</v>
      </c>
      <c r="F259" s="13"/>
      <c r="G259" s="191" t="s">
        <v>11</v>
      </c>
      <c r="H259" s="230"/>
      <c r="I259" s="125" t="s">
        <v>692</v>
      </c>
      <c r="J259" s="125" t="s">
        <v>38</v>
      </c>
      <c r="K259" s="212">
        <v>1</v>
      </c>
      <c r="L259" s="212">
        <v>0</v>
      </c>
      <c r="M259" s="212">
        <v>0</v>
      </c>
      <c r="N259" s="212">
        <v>0</v>
      </c>
      <c r="O259" s="212">
        <v>0</v>
      </c>
      <c r="P259" s="212">
        <v>0</v>
      </c>
      <c r="Q259" s="212">
        <v>0</v>
      </c>
      <c r="R259" s="209">
        <v>13390</v>
      </c>
      <c r="S259" s="212">
        <v>1</v>
      </c>
      <c r="T259" s="212">
        <v>2</v>
      </c>
      <c r="U259" s="40"/>
      <c r="V259" s="197">
        <v>321</v>
      </c>
      <c r="W259" s="197">
        <v>0</v>
      </c>
      <c r="X259" s="45">
        <v>1.605</v>
      </c>
      <c r="Y259" s="197">
        <v>110</v>
      </c>
      <c r="Z259" s="45">
        <v>0.15714285714285714</v>
      </c>
      <c r="AA259" s="197">
        <v>6</v>
      </c>
      <c r="AB259" s="197">
        <v>66</v>
      </c>
      <c r="AC259" s="197">
        <v>0</v>
      </c>
      <c r="AD259" s="45">
        <v>1.2</v>
      </c>
      <c r="AE259" s="197">
        <v>0</v>
      </c>
      <c r="AF259" s="45">
        <v>0</v>
      </c>
      <c r="AG259" s="199">
        <v>75.3</v>
      </c>
      <c r="AH259" s="45">
        <v>0.75</v>
      </c>
      <c r="AI259" s="212">
        <v>3.7121428571428572</v>
      </c>
      <c r="AJ259" s="200">
        <v>3.2529107611962407</v>
      </c>
      <c r="AK259" s="174">
        <v>5.2529107611962402</v>
      </c>
      <c r="AL259" s="174">
        <v>5.25</v>
      </c>
      <c r="AM259" s="174"/>
      <c r="AN259" s="239"/>
      <c r="AO259" s="215"/>
    </row>
    <row r="260" spans="1:41" s="16" customFormat="1" ht="18" customHeight="1" x14ac:dyDescent="0.2">
      <c r="A260" s="5" t="s">
        <v>309</v>
      </c>
      <c r="B260" s="6" t="s">
        <v>33</v>
      </c>
      <c r="C260" s="7" t="s">
        <v>49</v>
      </c>
      <c r="D260" s="7" t="s">
        <v>9</v>
      </c>
      <c r="E260" s="7" t="s">
        <v>10</v>
      </c>
      <c r="F260" s="8"/>
      <c r="G260" s="192" t="s">
        <v>11</v>
      </c>
      <c r="H260" s="232"/>
      <c r="I260" s="124" t="s">
        <v>310</v>
      </c>
      <c r="J260" s="124" t="s">
        <v>25</v>
      </c>
      <c r="K260" s="213">
        <v>1</v>
      </c>
      <c r="L260" s="213">
        <v>0</v>
      </c>
      <c r="M260" s="213">
        <v>0</v>
      </c>
      <c r="N260" s="9">
        <v>0</v>
      </c>
      <c r="O260" s="9">
        <v>0</v>
      </c>
      <c r="P260" s="213">
        <v>0</v>
      </c>
      <c r="Q260" s="213">
        <v>0</v>
      </c>
      <c r="R260" s="210">
        <v>7381</v>
      </c>
      <c r="S260" s="213">
        <v>0.5</v>
      </c>
      <c r="T260" s="213">
        <v>1.5</v>
      </c>
      <c r="U260" s="40"/>
      <c r="V260" s="156">
        <v>881</v>
      </c>
      <c r="W260" s="157">
        <v>55</v>
      </c>
      <c r="X260" s="45">
        <v>2.8908333333333336</v>
      </c>
      <c r="Y260" s="156">
        <v>736</v>
      </c>
      <c r="Z260" s="45">
        <v>1.0514285714285714</v>
      </c>
      <c r="AA260" s="157">
        <v>0</v>
      </c>
      <c r="AB260" s="157">
        <v>0</v>
      </c>
      <c r="AC260" s="157">
        <v>0</v>
      </c>
      <c r="AD260" s="45">
        <v>0</v>
      </c>
      <c r="AE260" s="157">
        <v>0</v>
      </c>
      <c r="AF260" s="45">
        <v>0</v>
      </c>
      <c r="AG260" s="160">
        <v>117.5</v>
      </c>
      <c r="AH260" s="45">
        <v>0</v>
      </c>
      <c r="AI260" s="213">
        <v>3.9422619047619047</v>
      </c>
      <c r="AJ260" s="48">
        <v>3.4545616014692295</v>
      </c>
      <c r="AK260" s="175">
        <v>4.95456160146923</v>
      </c>
      <c r="AL260" s="176">
        <v>5</v>
      </c>
      <c r="AM260" s="176">
        <v>7</v>
      </c>
      <c r="AN260" s="240">
        <v>2</v>
      </c>
      <c r="AO260" s="215"/>
    </row>
    <row r="261" spans="1:41" s="16" customFormat="1" ht="18" customHeight="1" x14ac:dyDescent="0.2">
      <c r="A261" s="5" t="s">
        <v>138</v>
      </c>
      <c r="B261" s="6" t="s">
        <v>33</v>
      </c>
      <c r="C261" s="7" t="s">
        <v>49</v>
      </c>
      <c r="D261" s="7" t="s">
        <v>9</v>
      </c>
      <c r="E261" s="7" t="s">
        <v>10</v>
      </c>
      <c r="F261" s="8"/>
      <c r="G261" s="192" t="s">
        <v>35</v>
      </c>
      <c r="H261" s="232"/>
      <c r="I261" s="124" t="s">
        <v>132</v>
      </c>
      <c r="J261" s="124" t="s">
        <v>139</v>
      </c>
      <c r="K261" s="213">
        <v>1</v>
      </c>
      <c r="L261" s="213">
        <v>0</v>
      </c>
      <c r="M261" s="213">
        <v>0</v>
      </c>
      <c r="N261" s="9">
        <v>0</v>
      </c>
      <c r="O261" s="9">
        <v>2</v>
      </c>
      <c r="P261" s="213">
        <v>0</v>
      </c>
      <c r="Q261" s="213">
        <v>0</v>
      </c>
      <c r="R261" s="210">
        <v>10126</v>
      </c>
      <c r="S261" s="213">
        <v>1</v>
      </c>
      <c r="T261" s="213">
        <v>4</v>
      </c>
      <c r="U261" s="40"/>
      <c r="V261" s="156">
        <v>1016</v>
      </c>
      <c r="W261" s="157">
        <v>38</v>
      </c>
      <c r="X261" s="45">
        <v>3.355</v>
      </c>
      <c r="Y261" s="156">
        <v>90</v>
      </c>
      <c r="Z261" s="45">
        <v>0.12857142857142856</v>
      </c>
      <c r="AA261" s="157">
        <v>2</v>
      </c>
      <c r="AB261" s="157">
        <v>17</v>
      </c>
      <c r="AC261" s="157">
        <v>0</v>
      </c>
      <c r="AD261" s="45">
        <v>0.31666666666666665</v>
      </c>
      <c r="AE261" s="157">
        <v>0</v>
      </c>
      <c r="AF261" s="45">
        <v>0</v>
      </c>
      <c r="AG261" s="160">
        <v>102.7</v>
      </c>
      <c r="AH261" s="45">
        <v>0.5</v>
      </c>
      <c r="AI261" s="213">
        <v>4.300238095238095</v>
      </c>
      <c r="AJ261" s="48">
        <v>3.7682522774655447</v>
      </c>
      <c r="AK261" s="175">
        <v>7.7682522774655443</v>
      </c>
      <c r="AL261" s="176">
        <v>7.75</v>
      </c>
      <c r="AM261" s="176">
        <v>10</v>
      </c>
      <c r="AN261" s="240">
        <v>2.25</v>
      </c>
      <c r="AO261" s="215"/>
    </row>
    <row r="262" spans="1:41" s="16" customFormat="1" ht="18" customHeight="1" x14ac:dyDescent="0.2">
      <c r="A262" s="5" t="s">
        <v>448</v>
      </c>
      <c r="B262" s="6" t="s">
        <v>33</v>
      </c>
      <c r="C262" s="7" t="s">
        <v>34</v>
      </c>
      <c r="D262" s="7" t="s">
        <v>9</v>
      </c>
      <c r="E262" s="7" t="s">
        <v>10</v>
      </c>
      <c r="F262" s="8"/>
      <c r="G262" s="192" t="s">
        <v>35</v>
      </c>
      <c r="H262" s="232"/>
      <c r="I262" s="124" t="s">
        <v>449</v>
      </c>
      <c r="J262" s="124" t="s">
        <v>139</v>
      </c>
      <c r="K262" s="213">
        <v>1</v>
      </c>
      <c r="L262" s="213">
        <v>0</v>
      </c>
      <c r="M262" s="213">
        <v>0</v>
      </c>
      <c r="N262" s="9">
        <v>0</v>
      </c>
      <c r="O262" s="9">
        <v>2</v>
      </c>
      <c r="P262" s="213">
        <v>0</v>
      </c>
      <c r="Q262" s="213">
        <v>0</v>
      </c>
      <c r="R262" s="210">
        <v>13953</v>
      </c>
      <c r="S262" s="213">
        <v>1</v>
      </c>
      <c r="T262" s="213">
        <v>4</v>
      </c>
      <c r="U262" s="40"/>
      <c r="V262" s="156">
        <v>431</v>
      </c>
      <c r="W262" s="157">
        <v>24</v>
      </c>
      <c r="X262" s="45">
        <v>2.0950000000000002</v>
      </c>
      <c r="Y262" s="156">
        <v>392</v>
      </c>
      <c r="Z262" s="45">
        <v>0.56000000000000005</v>
      </c>
      <c r="AA262" s="157">
        <v>8</v>
      </c>
      <c r="AB262" s="157">
        <v>27</v>
      </c>
      <c r="AC262" s="157">
        <v>0</v>
      </c>
      <c r="AD262" s="45">
        <v>0.58333333333333337</v>
      </c>
      <c r="AE262" s="157">
        <v>0</v>
      </c>
      <c r="AF262" s="45">
        <v>0</v>
      </c>
      <c r="AG262" s="160">
        <v>85.6</v>
      </c>
      <c r="AH262" s="45">
        <v>0.75</v>
      </c>
      <c r="AI262" s="213">
        <v>3.9883333333333337</v>
      </c>
      <c r="AJ262" s="48">
        <v>3.4949334975818251</v>
      </c>
      <c r="AK262" s="175">
        <v>7.4949334975818251</v>
      </c>
      <c r="AL262" s="176">
        <v>7.5</v>
      </c>
      <c r="AM262" s="176">
        <v>10</v>
      </c>
      <c r="AN262" s="240">
        <v>2.5</v>
      </c>
      <c r="AO262" s="215"/>
    </row>
    <row r="263" spans="1:41" s="16" customFormat="1" ht="18" customHeight="1" x14ac:dyDescent="0.2">
      <c r="A263" s="5" t="s">
        <v>476</v>
      </c>
      <c r="B263" s="6" t="s">
        <v>8</v>
      </c>
      <c r="C263" s="7" t="s">
        <v>8</v>
      </c>
      <c r="D263" s="7" t="s">
        <v>9</v>
      </c>
      <c r="E263" s="137" t="s">
        <v>29</v>
      </c>
      <c r="F263" s="19" t="s">
        <v>35</v>
      </c>
      <c r="G263" s="192" t="s">
        <v>35</v>
      </c>
      <c r="H263" s="231" t="s">
        <v>35</v>
      </c>
      <c r="I263" s="124" t="s">
        <v>477</v>
      </c>
      <c r="J263" s="124" t="s">
        <v>351</v>
      </c>
      <c r="K263" s="213">
        <v>1</v>
      </c>
      <c r="L263" s="9">
        <v>1</v>
      </c>
      <c r="M263" s="213">
        <v>0</v>
      </c>
      <c r="N263" s="9">
        <v>0.25</v>
      </c>
      <c r="O263" s="9">
        <v>2</v>
      </c>
      <c r="P263" s="213">
        <v>0</v>
      </c>
      <c r="Q263" s="213">
        <v>0.5</v>
      </c>
      <c r="R263" s="210">
        <v>15758</v>
      </c>
      <c r="S263" s="213">
        <v>1</v>
      </c>
      <c r="T263" s="213">
        <v>5.75</v>
      </c>
      <c r="U263" s="40"/>
      <c r="V263" s="156">
        <v>637</v>
      </c>
      <c r="W263" s="157">
        <v>0</v>
      </c>
      <c r="X263" s="45">
        <v>3.1850000000000001</v>
      </c>
      <c r="Y263" s="156">
        <v>450</v>
      </c>
      <c r="Z263" s="45">
        <v>0.6428571428571429</v>
      </c>
      <c r="AA263" s="157">
        <v>7</v>
      </c>
      <c r="AB263" s="157">
        <v>16</v>
      </c>
      <c r="AC263" s="189">
        <v>100</v>
      </c>
      <c r="AD263" s="45">
        <v>1.2166666666666668</v>
      </c>
      <c r="AE263" s="157">
        <v>99</v>
      </c>
      <c r="AF263" s="45">
        <v>1</v>
      </c>
      <c r="AG263" s="160">
        <v>87.9</v>
      </c>
      <c r="AH263" s="45">
        <v>0.75</v>
      </c>
      <c r="AI263" s="213">
        <v>6.7945238095238096</v>
      </c>
      <c r="AJ263" s="48">
        <v>5.9539679553753526</v>
      </c>
      <c r="AK263" s="175">
        <v>11.703967955375353</v>
      </c>
      <c r="AL263" s="176">
        <v>11.75</v>
      </c>
      <c r="AM263" s="176">
        <v>14.5</v>
      </c>
      <c r="AN263" s="240">
        <v>2.75</v>
      </c>
      <c r="AO263" s="215"/>
    </row>
    <row r="264" spans="1:41" s="16" customFormat="1" ht="18" customHeight="1" x14ac:dyDescent="0.2">
      <c r="A264" s="5" t="s">
        <v>146</v>
      </c>
      <c r="B264" s="6" t="s">
        <v>33</v>
      </c>
      <c r="C264" s="7" t="s">
        <v>34</v>
      </c>
      <c r="D264" s="7" t="s">
        <v>9</v>
      </c>
      <c r="E264" s="7" t="s">
        <v>10</v>
      </c>
      <c r="F264" s="19" t="s">
        <v>35</v>
      </c>
      <c r="G264" s="192" t="s">
        <v>35</v>
      </c>
      <c r="H264" s="232"/>
      <c r="I264" s="124" t="s">
        <v>147</v>
      </c>
      <c r="J264" s="124" t="s">
        <v>38</v>
      </c>
      <c r="K264" s="213">
        <v>1</v>
      </c>
      <c r="L264" s="213">
        <v>0</v>
      </c>
      <c r="M264" s="213">
        <v>0</v>
      </c>
      <c r="N264" s="9">
        <v>0.25</v>
      </c>
      <c r="O264" s="9">
        <v>2</v>
      </c>
      <c r="P264" s="213">
        <v>0</v>
      </c>
      <c r="Q264" s="213">
        <v>0</v>
      </c>
      <c r="R264" s="210">
        <v>17858</v>
      </c>
      <c r="S264" s="213">
        <v>1</v>
      </c>
      <c r="T264" s="213">
        <v>4.25</v>
      </c>
      <c r="U264" s="40"/>
      <c r="V264" s="156">
        <v>575</v>
      </c>
      <c r="W264" s="157">
        <v>0</v>
      </c>
      <c r="X264" s="45">
        <v>2.875</v>
      </c>
      <c r="Y264" s="156">
        <v>297</v>
      </c>
      <c r="Z264" s="45">
        <v>0.42428571428571427</v>
      </c>
      <c r="AA264" s="157">
        <v>33</v>
      </c>
      <c r="AB264" s="157">
        <v>48</v>
      </c>
      <c r="AC264" s="157">
        <v>128</v>
      </c>
      <c r="AD264" s="45">
        <v>2.416666666666667</v>
      </c>
      <c r="AE264" s="157">
        <v>0</v>
      </c>
      <c r="AF264" s="45">
        <v>0</v>
      </c>
      <c r="AG264" s="160">
        <v>75.5</v>
      </c>
      <c r="AH264" s="45">
        <v>0.75</v>
      </c>
      <c r="AI264" s="213">
        <v>6.4659523809523813</v>
      </c>
      <c r="AJ264" s="48">
        <v>5.6660443551925024</v>
      </c>
      <c r="AK264" s="175">
        <v>9.9160443551925024</v>
      </c>
      <c r="AL264" s="176">
        <v>10</v>
      </c>
      <c r="AM264" s="176">
        <v>13</v>
      </c>
      <c r="AN264" s="240">
        <v>3</v>
      </c>
      <c r="AO264" s="215"/>
    </row>
    <row r="265" spans="1:41" s="16" customFormat="1" ht="18" customHeight="1" x14ac:dyDescent="0.2">
      <c r="A265" s="10" t="s">
        <v>78</v>
      </c>
      <c r="B265" s="11" t="s">
        <v>33</v>
      </c>
      <c r="C265" s="12" t="s">
        <v>49</v>
      </c>
      <c r="D265" s="12" t="s">
        <v>9</v>
      </c>
      <c r="E265" s="12" t="s">
        <v>10</v>
      </c>
      <c r="F265" s="13"/>
      <c r="G265" s="191" t="s">
        <v>35</v>
      </c>
      <c r="H265" s="230"/>
      <c r="I265" s="125" t="s">
        <v>79</v>
      </c>
      <c r="J265" s="125" t="s">
        <v>80</v>
      </c>
      <c r="K265" s="212">
        <v>1</v>
      </c>
      <c r="L265" s="212">
        <v>0</v>
      </c>
      <c r="M265" s="212">
        <v>0</v>
      </c>
      <c r="N265" s="212">
        <v>0</v>
      </c>
      <c r="O265" s="212">
        <v>2</v>
      </c>
      <c r="P265" s="212">
        <v>0</v>
      </c>
      <c r="Q265" s="212">
        <v>0</v>
      </c>
      <c r="R265" s="209">
        <v>31680</v>
      </c>
      <c r="S265" s="212">
        <v>2</v>
      </c>
      <c r="T265" s="212">
        <v>5</v>
      </c>
      <c r="U265" s="40"/>
      <c r="V265" s="197">
        <v>1385</v>
      </c>
      <c r="W265" s="197">
        <v>170</v>
      </c>
      <c r="X265" s="45">
        <v>4.4749999999999996</v>
      </c>
      <c r="Y265" s="197">
        <v>1036</v>
      </c>
      <c r="Z265" s="45">
        <v>1.48</v>
      </c>
      <c r="AA265" s="197">
        <v>37</v>
      </c>
      <c r="AB265" s="197">
        <v>25</v>
      </c>
      <c r="AC265" s="197">
        <v>0</v>
      </c>
      <c r="AD265" s="45">
        <v>1.0333333333333334</v>
      </c>
      <c r="AE265" s="197">
        <v>0</v>
      </c>
      <c r="AF265" s="45">
        <v>0</v>
      </c>
      <c r="AG265" s="199">
        <v>101</v>
      </c>
      <c r="AH265" s="45">
        <v>0.5</v>
      </c>
      <c r="AI265" s="212">
        <v>7.4883333333333333</v>
      </c>
      <c r="AJ265" s="200">
        <v>6.561945760399138</v>
      </c>
      <c r="AK265" s="174">
        <v>11.561945760399137</v>
      </c>
      <c r="AL265" s="174">
        <v>11.5</v>
      </c>
      <c r="AM265" s="174">
        <v>22</v>
      </c>
      <c r="AN265" s="239">
        <v>3.5</v>
      </c>
      <c r="AO265" s="215"/>
    </row>
    <row r="266" spans="1:41" s="16" customFormat="1" ht="18" customHeight="1" x14ac:dyDescent="0.2">
      <c r="A266" s="10" t="s">
        <v>81</v>
      </c>
      <c r="B266" s="11" t="s">
        <v>33</v>
      </c>
      <c r="C266" s="12" t="s">
        <v>34</v>
      </c>
      <c r="D266" s="12" t="s">
        <v>9</v>
      </c>
      <c r="E266" s="12" t="s">
        <v>10</v>
      </c>
      <c r="F266" s="13"/>
      <c r="G266" s="191" t="s">
        <v>11</v>
      </c>
      <c r="H266" s="230"/>
      <c r="I266" s="125" t="s">
        <v>79</v>
      </c>
      <c r="J266" s="125" t="s">
        <v>80</v>
      </c>
      <c r="K266" s="212">
        <v>1</v>
      </c>
      <c r="L266" s="212">
        <v>0</v>
      </c>
      <c r="M266" s="212">
        <v>0</v>
      </c>
      <c r="N266" s="212">
        <v>0</v>
      </c>
      <c r="O266" s="212">
        <v>0</v>
      </c>
      <c r="P266" s="212">
        <v>0</v>
      </c>
      <c r="Q266" s="212">
        <v>0</v>
      </c>
      <c r="R266" s="209">
        <v>14666</v>
      </c>
      <c r="S266" s="212">
        <v>2</v>
      </c>
      <c r="T266" s="212">
        <v>3</v>
      </c>
      <c r="U266" s="40"/>
      <c r="V266" s="197">
        <v>583</v>
      </c>
      <c r="W266" s="197">
        <v>0</v>
      </c>
      <c r="X266" s="45">
        <v>2.915</v>
      </c>
      <c r="Y266" s="197">
        <v>291</v>
      </c>
      <c r="Z266" s="45">
        <v>0.4157142857142857</v>
      </c>
      <c r="AA266" s="197">
        <v>13</v>
      </c>
      <c r="AB266" s="197">
        <v>15</v>
      </c>
      <c r="AC266" s="197">
        <v>0</v>
      </c>
      <c r="AD266" s="45">
        <v>0.46666666666666667</v>
      </c>
      <c r="AE266" s="197">
        <v>0</v>
      </c>
      <c r="AF266" s="45">
        <v>0</v>
      </c>
      <c r="AG266" s="199">
        <v>77.900000000000006</v>
      </c>
      <c r="AH266" s="45">
        <v>0.75</v>
      </c>
      <c r="AI266" s="212">
        <v>4.5473809523809523</v>
      </c>
      <c r="AJ266" s="200">
        <v>3.9848208984726443</v>
      </c>
      <c r="AK266" s="174">
        <v>6.9848208984726448</v>
      </c>
      <c r="AL266" s="174">
        <v>7</v>
      </c>
      <c r="AM266" s="174"/>
      <c r="AN266" s="239"/>
      <c r="AO266" s="215"/>
    </row>
    <row r="267" spans="1:41" s="16" customFormat="1" ht="18" customHeight="1" x14ac:dyDescent="0.2">
      <c r="A267" s="5" t="s">
        <v>314</v>
      </c>
      <c r="B267" s="6" t="s">
        <v>33</v>
      </c>
      <c r="C267" s="7" t="s">
        <v>34</v>
      </c>
      <c r="D267" s="7" t="s">
        <v>9</v>
      </c>
      <c r="E267" s="7" t="s">
        <v>10</v>
      </c>
      <c r="F267" s="8"/>
      <c r="G267" s="192" t="s">
        <v>35</v>
      </c>
      <c r="H267" s="232"/>
      <c r="I267" s="124" t="s">
        <v>315</v>
      </c>
      <c r="J267" s="124" t="s">
        <v>112</v>
      </c>
      <c r="K267" s="213">
        <v>1</v>
      </c>
      <c r="L267" s="213">
        <v>0</v>
      </c>
      <c r="M267" s="213">
        <v>0</v>
      </c>
      <c r="N267" s="9">
        <v>0</v>
      </c>
      <c r="O267" s="9">
        <v>2</v>
      </c>
      <c r="P267" s="213">
        <v>0</v>
      </c>
      <c r="Q267" s="213">
        <v>0</v>
      </c>
      <c r="R267" s="210">
        <v>17336</v>
      </c>
      <c r="S267" s="213">
        <v>1</v>
      </c>
      <c r="T267" s="213">
        <v>4</v>
      </c>
      <c r="U267" s="40"/>
      <c r="V267" s="156">
        <v>722</v>
      </c>
      <c r="W267" s="157">
        <v>0</v>
      </c>
      <c r="X267" s="45">
        <v>3.61</v>
      </c>
      <c r="Y267" s="156">
        <v>418</v>
      </c>
      <c r="Z267" s="45">
        <v>0.5971428571428572</v>
      </c>
      <c r="AA267" s="157">
        <v>15</v>
      </c>
      <c r="AB267" s="157">
        <v>44</v>
      </c>
      <c r="AC267" s="157">
        <v>48</v>
      </c>
      <c r="AD267" s="45">
        <v>1.3833333333333333</v>
      </c>
      <c r="AE267" s="157">
        <v>0</v>
      </c>
      <c r="AF267" s="45">
        <v>0</v>
      </c>
      <c r="AG267" s="160">
        <v>77</v>
      </c>
      <c r="AH267" s="45">
        <v>0.75</v>
      </c>
      <c r="AI267" s="213">
        <v>6.3404761904761902</v>
      </c>
      <c r="AJ267" s="48">
        <v>5.5560909223690516</v>
      </c>
      <c r="AK267" s="175">
        <v>9.5560909223690516</v>
      </c>
      <c r="AL267" s="176">
        <v>9.5</v>
      </c>
      <c r="AM267" s="176">
        <v>13</v>
      </c>
      <c r="AN267" s="240">
        <v>3.5</v>
      </c>
      <c r="AO267" s="215"/>
    </row>
    <row r="268" spans="1:41" s="16" customFormat="1" ht="18" customHeight="1" x14ac:dyDescent="0.2">
      <c r="A268" s="5" t="s">
        <v>88</v>
      </c>
      <c r="B268" s="6" t="s">
        <v>33</v>
      </c>
      <c r="C268" s="7" t="s">
        <v>49</v>
      </c>
      <c r="D268" s="7" t="s">
        <v>9</v>
      </c>
      <c r="E268" s="7" t="s">
        <v>10</v>
      </c>
      <c r="F268" s="19" t="s">
        <v>35</v>
      </c>
      <c r="G268" s="192" t="s">
        <v>35</v>
      </c>
      <c r="H268" s="232"/>
      <c r="I268" s="124" t="s">
        <v>89</v>
      </c>
      <c r="J268" s="124" t="s">
        <v>90</v>
      </c>
      <c r="K268" s="213">
        <v>1</v>
      </c>
      <c r="L268" s="213">
        <v>0</v>
      </c>
      <c r="M268" s="213">
        <v>0</v>
      </c>
      <c r="N268" s="9">
        <v>0.25</v>
      </c>
      <c r="O268" s="9">
        <v>2</v>
      </c>
      <c r="P268" s="213">
        <v>0</v>
      </c>
      <c r="Q268" s="213">
        <v>0</v>
      </c>
      <c r="R268" s="210">
        <v>16560</v>
      </c>
      <c r="S268" s="213">
        <v>1</v>
      </c>
      <c r="T268" s="213">
        <v>4.25</v>
      </c>
      <c r="U268" s="40"/>
      <c r="V268" s="156">
        <v>1534</v>
      </c>
      <c r="W268" s="157">
        <v>104</v>
      </c>
      <c r="X268" s="45">
        <v>5.0266666666666664</v>
      </c>
      <c r="Y268" s="156">
        <v>1340</v>
      </c>
      <c r="Z268" s="45">
        <v>1.9142857142857144</v>
      </c>
      <c r="AA268" s="157">
        <v>11</v>
      </c>
      <c r="AB268" s="157">
        <v>0</v>
      </c>
      <c r="AC268" s="157">
        <v>0</v>
      </c>
      <c r="AD268" s="45">
        <v>0.18333333333333332</v>
      </c>
      <c r="AE268" s="157">
        <v>0</v>
      </c>
      <c r="AF268" s="45">
        <v>0</v>
      </c>
      <c r="AG268" s="160">
        <v>111.6</v>
      </c>
      <c r="AH268" s="45">
        <v>0</v>
      </c>
      <c r="AI268" s="213">
        <v>7.1242857142857146</v>
      </c>
      <c r="AJ268" s="48">
        <v>6.2429347570081406</v>
      </c>
      <c r="AK268" s="175">
        <v>10.49293475700814</v>
      </c>
      <c r="AL268" s="176">
        <v>10.5</v>
      </c>
      <c r="AM268" s="176">
        <v>14.5</v>
      </c>
      <c r="AN268" s="240">
        <v>4</v>
      </c>
      <c r="AO268" s="215"/>
    </row>
    <row r="269" spans="1:41" s="16" customFormat="1" ht="18" customHeight="1" x14ac:dyDescent="0.2">
      <c r="A269" s="10" t="s">
        <v>48</v>
      </c>
      <c r="B269" s="11" t="s">
        <v>33</v>
      </c>
      <c r="C269" s="12" t="s">
        <v>49</v>
      </c>
      <c r="D269" s="12" t="s">
        <v>9</v>
      </c>
      <c r="E269" s="12" t="s">
        <v>10</v>
      </c>
      <c r="F269" s="13"/>
      <c r="G269" s="191" t="s">
        <v>11</v>
      </c>
      <c r="H269" s="230"/>
      <c r="I269" s="125" t="s">
        <v>46</v>
      </c>
      <c r="J269" s="125" t="s">
        <v>44</v>
      </c>
      <c r="K269" s="212">
        <v>1</v>
      </c>
      <c r="L269" s="212">
        <v>0</v>
      </c>
      <c r="M269" s="212">
        <v>0</v>
      </c>
      <c r="N269" s="212">
        <v>0</v>
      </c>
      <c r="O269" s="212">
        <v>0</v>
      </c>
      <c r="P269" s="212">
        <v>0</v>
      </c>
      <c r="Q269" s="212">
        <v>0</v>
      </c>
      <c r="R269" s="209">
        <v>8991</v>
      </c>
      <c r="S269" s="212">
        <v>0.5</v>
      </c>
      <c r="T269" s="212">
        <v>1.5</v>
      </c>
      <c r="U269" s="40"/>
      <c r="V269" s="197">
        <v>723</v>
      </c>
      <c r="W269" s="197">
        <v>62</v>
      </c>
      <c r="X269" s="45">
        <v>2.3583333333333329</v>
      </c>
      <c r="Y269" s="197">
        <v>327</v>
      </c>
      <c r="Z269" s="45">
        <v>0.46714285714285714</v>
      </c>
      <c r="AA269" s="197">
        <v>0</v>
      </c>
      <c r="AB269" s="197">
        <v>0</v>
      </c>
      <c r="AC269" s="197">
        <v>0</v>
      </c>
      <c r="AD269" s="45">
        <v>0</v>
      </c>
      <c r="AE269" s="197">
        <v>0</v>
      </c>
      <c r="AF269" s="45">
        <v>0</v>
      </c>
      <c r="AG269" s="199">
        <v>92</v>
      </c>
      <c r="AH269" s="45">
        <v>0.5</v>
      </c>
      <c r="AI269" s="212">
        <v>3.32547619047619</v>
      </c>
      <c r="AJ269" s="200">
        <v>2.914078930256423</v>
      </c>
      <c r="AK269" s="174">
        <v>4.414078930256423</v>
      </c>
      <c r="AL269" s="174">
        <v>4.5</v>
      </c>
      <c r="AM269" s="174">
        <v>14</v>
      </c>
      <c r="AN269" s="239">
        <v>5</v>
      </c>
      <c r="AO269" s="215"/>
    </row>
    <row r="270" spans="1:41" s="16" customFormat="1" ht="18" customHeight="1" x14ac:dyDescent="0.2">
      <c r="A270" s="10" t="s">
        <v>50</v>
      </c>
      <c r="B270" s="11" t="s">
        <v>33</v>
      </c>
      <c r="C270" s="12" t="s">
        <v>34</v>
      </c>
      <c r="D270" s="12" t="s">
        <v>9</v>
      </c>
      <c r="E270" s="12" t="s">
        <v>10</v>
      </c>
      <c r="F270" s="13"/>
      <c r="G270" s="191" t="s">
        <v>11</v>
      </c>
      <c r="H270" s="230"/>
      <c r="I270" s="125" t="s">
        <v>46</v>
      </c>
      <c r="J270" s="125" t="s">
        <v>44</v>
      </c>
      <c r="K270" s="212">
        <v>1</v>
      </c>
      <c r="L270" s="212">
        <v>0</v>
      </c>
      <c r="M270" s="212">
        <v>0</v>
      </c>
      <c r="N270" s="212">
        <v>0</v>
      </c>
      <c r="O270" s="212">
        <v>0</v>
      </c>
      <c r="P270" s="212">
        <v>0</v>
      </c>
      <c r="Q270" s="212">
        <v>0</v>
      </c>
      <c r="R270" s="209">
        <v>6749</v>
      </c>
      <c r="S270" s="212">
        <v>0.5</v>
      </c>
      <c r="T270" s="212">
        <v>1.5</v>
      </c>
      <c r="U270" s="40"/>
      <c r="V270" s="197">
        <v>470</v>
      </c>
      <c r="W270" s="197">
        <v>0</v>
      </c>
      <c r="X270" s="45">
        <v>2.35</v>
      </c>
      <c r="Y270" s="197">
        <v>236</v>
      </c>
      <c r="Z270" s="45">
        <v>0.33714285714285713</v>
      </c>
      <c r="AA270" s="197">
        <v>0</v>
      </c>
      <c r="AB270" s="197">
        <v>0</v>
      </c>
      <c r="AC270" s="197">
        <v>0</v>
      </c>
      <c r="AD270" s="45">
        <v>0</v>
      </c>
      <c r="AE270" s="197">
        <v>0</v>
      </c>
      <c r="AF270" s="45">
        <v>0</v>
      </c>
      <c r="AG270" s="199">
        <v>75.900000000000006</v>
      </c>
      <c r="AH270" s="45">
        <v>0.75</v>
      </c>
      <c r="AI270" s="212">
        <v>3.4371428571428573</v>
      </c>
      <c r="AJ270" s="200">
        <v>3.0119312262605944</v>
      </c>
      <c r="AK270" s="174">
        <v>4.5119312262605948</v>
      </c>
      <c r="AL270" s="174">
        <v>4.5</v>
      </c>
      <c r="AM270" s="179"/>
      <c r="AN270" s="239"/>
      <c r="AO270" s="215"/>
    </row>
    <row r="271" spans="1:41" s="16" customFormat="1" ht="18" customHeight="1" x14ac:dyDescent="0.2">
      <c r="A271" s="10" t="s">
        <v>349</v>
      </c>
      <c r="B271" s="11" t="s">
        <v>33</v>
      </c>
      <c r="C271" s="12" t="s">
        <v>49</v>
      </c>
      <c r="D271" s="12" t="s">
        <v>9</v>
      </c>
      <c r="E271" s="12" t="s">
        <v>10</v>
      </c>
      <c r="F271" s="13"/>
      <c r="G271" s="191" t="s">
        <v>35</v>
      </c>
      <c r="H271" s="230"/>
      <c r="I271" s="125" t="s">
        <v>350</v>
      </c>
      <c r="J271" s="125" t="s">
        <v>351</v>
      </c>
      <c r="K271" s="212">
        <v>1</v>
      </c>
      <c r="L271" s="212">
        <v>0</v>
      </c>
      <c r="M271" s="212">
        <v>0</v>
      </c>
      <c r="N271" s="212">
        <v>0</v>
      </c>
      <c r="O271" s="212">
        <v>2</v>
      </c>
      <c r="P271" s="212">
        <v>0</v>
      </c>
      <c r="Q271" s="212">
        <v>0</v>
      </c>
      <c r="R271" s="209">
        <v>20009</v>
      </c>
      <c r="S271" s="212">
        <v>1</v>
      </c>
      <c r="T271" s="212">
        <v>4</v>
      </c>
      <c r="U271" s="40"/>
      <c r="V271" s="197">
        <v>1145</v>
      </c>
      <c r="W271" s="197">
        <v>61</v>
      </c>
      <c r="X271" s="45">
        <v>3.7658333333333331</v>
      </c>
      <c r="Y271" s="197">
        <v>796</v>
      </c>
      <c r="Z271" s="45">
        <v>1.1371428571428572</v>
      </c>
      <c r="AA271" s="197">
        <v>5</v>
      </c>
      <c r="AB271" s="197">
        <v>2</v>
      </c>
      <c r="AC271" s="197">
        <v>0</v>
      </c>
      <c r="AD271" s="45">
        <v>0.11666666666666667</v>
      </c>
      <c r="AE271" s="197">
        <v>0</v>
      </c>
      <c r="AF271" s="45">
        <v>0</v>
      </c>
      <c r="AG271" s="199">
        <v>101.6</v>
      </c>
      <c r="AH271" s="45">
        <v>0.5</v>
      </c>
      <c r="AI271" s="212">
        <v>5.5196428571428564</v>
      </c>
      <c r="AJ271" s="200">
        <v>4.8368035226368962</v>
      </c>
      <c r="AK271" s="174">
        <v>8.8368035226368953</v>
      </c>
      <c r="AL271" s="174">
        <v>8.75</v>
      </c>
      <c r="AM271" s="174">
        <v>19</v>
      </c>
      <c r="AN271" s="239">
        <v>5.25</v>
      </c>
      <c r="AO271" s="215"/>
    </row>
    <row r="272" spans="1:41" s="16" customFormat="1" ht="18" customHeight="1" x14ac:dyDescent="0.2">
      <c r="A272" s="10" t="s">
        <v>352</v>
      </c>
      <c r="B272" s="11" t="s">
        <v>33</v>
      </c>
      <c r="C272" s="12" t="s">
        <v>34</v>
      </c>
      <c r="D272" s="12" t="s">
        <v>9</v>
      </c>
      <c r="E272" s="12" t="s">
        <v>10</v>
      </c>
      <c r="F272" s="13"/>
      <c r="G272" s="191" t="s">
        <v>11</v>
      </c>
      <c r="H272" s="230"/>
      <c r="I272" s="125" t="s">
        <v>353</v>
      </c>
      <c r="J272" s="125" t="s">
        <v>351</v>
      </c>
      <c r="K272" s="212">
        <v>1</v>
      </c>
      <c r="L272" s="212">
        <v>0</v>
      </c>
      <c r="M272" s="212">
        <v>0</v>
      </c>
      <c r="N272" s="212">
        <v>0</v>
      </c>
      <c r="O272" s="212">
        <v>0</v>
      </c>
      <c r="P272" s="212">
        <v>0</v>
      </c>
      <c r="Q272" s="212">
        <v>0</v>
      </c>
      <c r="R272" s="209">
        <v>7168</v>
      </c>
      <c r="S272" s="212">
        <v>0.5</v>
      </c>
      <c r="T272" s="212">
        <v>1.5</v>
      </c>
      <c r="U272" s="40"/>
      <c r="V272" s="197">
        <v>440</v>
      </c>
      <c r="W272" s="197">
        <v>27</v>
      </c>
      <c r="X272" s="45">
        <v>2.1324999999999998</v>
      </c>
      <c r="Y272" s="197">
        <v>257</v>
      </c>
      <c r="Z272" s="45">
        <v>0.36714285714285716</v>
      </c>
      <c r="AA272" s="197">
        <v>19</v>
      </c>
      <c r="AB272" s="197">
        <v>22</v>
      </c>
      <c r="AC272" s="197">
        <v>0</v>
      </c>
      <c r="AD272" s="45">
        <v>0.68333333333333335</v>
      </c>
      <c r="AE272" s="197">
        <v>0</v>
      </c>
      <c r="AF272" s="45">
        <v>0</v>
      </c>
      <c r="AG272" s="199">
        <v>82.8</v>
      </c>
      <c r="AH272" s="45">
        <v>0.75</v>
      </c>
      <c r="AI272" s="212">
        <v>3.9329761904761904</v>
      </c>
      <c r="AJ272" s="200">
        <v>3.4464246301597137</v>
      </c>
      <c r="AK272" s="174">
        <v>4.9464246301597132</v>
      </c>
      <c r="AL272" s="174">
        <v>5</v>
      </c>
      <c r="AM272" s="174"/>
      <c r="AN272" s="239"/>
      <c r="AO272" s="215"/>
    </row>
    <row r="273" spans="1:41" s="16" customFormat="1" ht="18" customHeight="1" x14ac:dyDescent="0.2">
      <c r="A273" s="10" t="s">
        <v>275</v>
      </c>
      <c r="B273" s="11" t="s">
        <v>33</v>
      </c>
      <c r="C273" s="12" t="s">
        <v>49</v>
      </c>
      <c r="D273" s="12" t="s">
        <v>9</v>
      </c>
      <c r="E273" s="12" t="s">
        <v>10</v>
      </c>
      <c r="F273" s="13"/>
      <c r="G273" s="191" t="s">
        <v>35</v>
      </c>
      <c r="H273" s="230"/>
      <c r="I273" s="125" t="s">
        <v>687</v>
      </c>
      <c r="J273" s="125" t="s">
        <v>276</v>
      </c>
      <c r="K273" s="212">
        <v>1</v>
      </c>
      <c r="L273" s="212">
        <v>0</v>
      </c>
      <c r="M273" s="212">
        <v>0</v>
      </c>
      <c r="N273" s="212">
        <v>0</v>
      </c>
      <c r="O273" s="212">
        <v>2</v>
      </c>
      <c r="P273" s="212">
        <v>0</v>
      </c>
      <c r="Q273" s="212">
        <v>0</v>
      </c>
      <c r="R273" s="209">
        <v>22247</v>
      </c>
      <c r="S273" s="212">
        <v>1</v>
      </c>
      <c r="T273" s="212">
        <v>4</v>
      </c>
      <c r="U273" s="40"/>
      <c r="V273" s="197">
        <v>1455</v>
      </c>
      <c r="W273" s="197">
        <v>91</v>
      </c>
      <c r="X273" s="45">
        <v>4.7741666666666669</v>
      </c>
      <c r="Y273" s="197">
        <v>1154</v>
      </c>
      <c r="Z273" s="45">
        <v>1.6485714285714286</v>
      </c>
      <c r="AA273" s="197">
        <v>17</v>
      </c>
      <c r="AB273" s="197">
        <v>16</v>
      </c>
      <c r="AC273" s="197">
        <v>2</v>
      </c>
      <c r="AD273" s="45">
        <v>0.56666666666666676</v>
      </c>
      <c r="AE273" s="197">
        <v>0</v>
      </c>
      <c r="AF273" s="45">
        <v>0</v>
      </c>
      <c r="AG273" s="199">
        <v>101.4</v>
      </c>
      <c r="AH273" s="45">
        <v>0.5</v>
      </c>
      <c r="AI273" s="212">
        <v>7.4894047619047619</v>
      </c>
      <c r="AJ273" s="200">
        <v>6.5628846417040823</v>
      </c>
      <c r="AK273" s="174">
        <v>10.562884641704082</v>
      </c>
      <c r="AL273" s="174">
        <v>10.5</v>
      </c>
      <c r="AM273" s="174">
        <v>21.5</v>
      </c>
      <c r="AN273" s="239">
        <v>5.75</v>
      </c>
      <c r="AO273" s="215"/>
    </row>
    <row r="274" spans="1:41" s="16" customFormat="1" ht="18" customHeight="1" x14ac:dyDescent="0.2">
      <c r="A274" s="10" t="s">
        <v>277</v>
      </c>
      <c r="B274" s="11" t="s">
        <v>33</v>
      </c>
      <c r="C274" s="12" t="s">
        <v>34</v>
      </c>
      <c r="D274" s="12" t="s">
        <v>9</v>
      </c>
      <c r="E274" s="12" t="s">
        <v>10</v>
      </c>
      <c r="F274" s="13"/>
      <c r="G274" s="191" t="s">
        <v>11</v>
      </c>
      <c r="H274" s="230"/>
      <c r="I274" s="125" t="s">
        <v>688</v>
      </c>
      <c r="J274" s="125" t="s">
        <v>276</v>
      </c>
      <c r="K274" s="212">
        <v>1</v>
      </c>
      <c r="L274" s="212">
        <v>0</v>
      </c>
      <c r="M274" s="212">
        <v>0</v>
      </c>
      <c r="N274" s="212">
        <v>0</v>
      </c>
      <c r="O274" s="212">
        <v>0</v>
      </c>
      <c r="P274" s="212">
        <v>0</v>
      </c>
      <c r="Q274" s="212">
        <v>0</v>
      </c>
      <c r="R274" s="209">
        <v>7926</v>
      </c>
      <c r="S274" s="212">
        <v>0.5</v>
      </c>
      <c r="T274" s="212">
        <v>1.5</v>
      </c>
      <c r="U274" s="40"/>
      <c r="V274" s="197">
        <v>507</v>
      </c>
      <c r="W274" s="197">
        <v>0</v>
      </c>
      <c r="X274" s="45">
        <v>2.5350000000000001</v>
      </c>
      <c r="Y274" s="197">
        <v>351</v>
      </c>
      <c r="Z274" s="45">
        <v>0.50142857142857145</v>
      </c>
      <c r="AA274" s="197">
        <v>1</v>
      </c>
      <c r="AB274" s="197">
        <v>23</v>
      </c>
      <c r="AC274" s="197">
        <v>0</v>
      </c>
      <c r="AD274" s="45">
        <v>0.4</v>
      </c>
      <c r="AE274" s="197">
        <v>0</v>
      </c>
      <c r="AF274" s="45">
        <v>0</v>
      </c>
      <c r="AG274" s="199">
        <v>77.599999999999994</v>
      </c>
      <c r="AH274" s="45">
        <v>0.75</v>
      </c>
      <c r="AI274" s="212">
        <v>4.1864285714285714</v>
      </c>
      <c r="AJ274" s="200">
        <v>3.6685222188514848</v>
      </c>
      <c r="AK274" s="174">
        <v>5.1685222188514848</v>
      </c>
      <c r="AL274" s="174">
        <v>5.25</v>
      </c>
      <c r="AM274" s="174"/>
      <c r="AN274" s="239"/>
      <c r="AO274" s="215"/>
    </row>
    <row r="275" spans="1:41" s="16" customFormat="1" ht="30" customHeight="1" x14ac:dyDescent="0.2">
      <c r="A275" s="153"/>
      <c r="B275" s="154"/>
      <c r="C275" s="154"/>
      <c r="D275" s="154"/>
      <c r="E275" s="154"/>
      <c r="F275" s="154"/>
      <c r="G275" s="154"/>
      <c r="H275" s="232"/>
      <c r="I275" s="154"/>
      <c r="J275" s="155" t="s">
        <v>610</v>
      </c>
      <c r="K275" s="15">
        <v>266.25</v>
      </c>
      <c r="L275" s="15">
        <v>30</v>
      </c>
      <c r="M275" s="15">
        <v>19.5</v>
      </c>
      <c r="N275" s="15">
        <v>3.25</v>
      </c>
      <c r="O275" s="15">
        <v>118</v>
      </c>
      <c r="P275" s="15">
        <v>2</v>
      </c>
      <c r="Q275" s="15">
        <v>5</v>
      </c>
      <c r="R275" s="211">
        <v>2475297</v>
      </c>
      <c r="S275" s="18">
        <v>174</v>
      </c>
      <c r="T275" s="149">
        <v>618</v>
      </c>
      <c r="U275" s="21"/>
      <c r="V275" s="183">
        <v>143253</v>
      </c>
      <c r="W275" s="183">
        <v>6235</v>
      </c>
      <c r="X275" s="45">
        <v>643.62698979591835</v>
      </c>
      <c r="Y275" s="183">
        <v>94610</v>
      </c>
      <c r="Z275" s="45">
        <v>135.15714285714287</v>
      </c>
      <c r="AA275" s="158">
        <v>2419</v>
      </c>
      <c r="AB275" s="158">
        <v>3023</v>
      </c>
      <c r="AC275" s="158">
        <v>617</v>
      </c>
      <c r="AD275" s="45">
        <v>95.841666666666669</v>
      </c>
      <c r="AE275" s="183">
        <v>3083</v>
      </c>
      <c r="AF275" s="45">
        <v>29.25</v>
      </c>
      <c r="AG275" s="184">
        <v>24580.399999999987</v>
      </c>
      <c r="AH275" s="45">
        <v>150</v>
      </c>
      <c r="AI275" s="150">
        <v>1053.8757993197266</v>
      </c>
      <c r="AJ275" s="151">
        <v>923.5</v>
      </c>
      <c r="AK275" s="177">
        <v>1541.5</v>
      </c>
      <c r="AL275" s="178">
        <v>1541.25</v>
      </c>
      <c r="AM275" s="196">
        <v>1541.5</v>
      </c>
      <c r="AN275" s="238">
        <v>0.25</v>
      </c>
      <c r="AO275" s="215"/>
    </row>
    <row r="276" spans="1:41" s="16" customFormat="1" ht="18" customHeight="1" x14ac:dyDescent="0.2">
      <c r="A276" s="202"/>
      <c r="B276" s="202"/>
      <c r="C276" s="202"/>
      <c r="D276" s="202"/>
      <c r="E276" s="187"/>
      <c r="F276" s="187"/>
      <c r="G276" s="187"/>
      <c r="H276" s="233"/>
      <c r="I276" s="187"/>
      <c r="J276" s="187"/>
      <c r="K276" s="203"/>
      <c r="L276" s="203"/>
      <c r="M276" s="203"/>
      <c r="N276" s="203"/>
      <c r="O276" s="203"/>
      <c r="P276" s="203"/>
      <c r="Q276" s="203"/>
      <c r="R276" s="203"/>
      <c r="S276" s="203"/>
      <c r="T276" s="234">
        <v>618</v>
      </c>
      <c r="U276" s="20"/>
      <c r="V276" s="41"/>
      <c r="W276" s="41"/>
      <c r="X276" s="41"/>
      <c r="Y276" s="41"/>
      <c r="Z276" s="41"/>
      <c r="AA276" s="41"/>
      <c r="AB276" s="41"/>
      <c r="AC276" s="41"/>
      <c r="AD276" s="41"/>
      <c r="AE276" s="203"/>
      <c r="AF276" s="233"/>
      <c r="AG276" s="201"/>
      <c r="AH276" s="203"/>
      <c r="AI276" s="21"/>
      <c r="AJ276" s="235">
        <v>923.5</v>
      </c>
      <c r="AK276" s="234">
        <v>1541.5</v>
      </c>
      <c r="AL276" s="21"/>
      <c r="AM276" s="21"/>
      <c r="AN276" s="21"/>
      <c r="AO276" s="21"/>
    </row>
    <row r="277" spans="1:41" s="16" customFormat="1" ht="18" customHeight="1" thickBot="1" x14ac:dyDescent="0.25">
      <c r="A277" s="14"/>
      <c r="B277" s="187"/>
      <c r="C277" s="202"/>
      <c r="D277" s="42" t="s">
        <v>42</v>
      </c>
      <c r="E277" s="202"/>
      <c r="F277" s="202"/>
      <c r="G277" s="202"/>
      <c r="H277" s="233"/>
      <c r="I277" s="202"/>
      <c r="J277" s="20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203"/>
      <c r="AF277" s="40"/>
      <c r="AG277" s="201"/>
      <c r="AH277" s="203"/>
      <c r="AI277" s="203"/>
      <c r="AJ277" s="201"/>
      <c r="AK277" s="203"/>
      <c r="AL277" s="203"/>
      <c r="AM277" s="202"/>
      <c r="AN277" s="203"/>
      <c r="AO277" s="41"/>
    </row>
    <row r="278" spans="1:41" s="16" customFormat="1" ht="18" customHeight="1" x14ac:dyDescent="0.2">
      <c r="A278" s="137"/>
      <c r="B278" s="202"/>
      <c r="C278" s="202"/>
      <c r="D278" s="42" t="s">
        <v>42</v>
      </c>
      <c r="E278" s="202"/>
      <c r="F278" s="202"/>
      <c r="G278" s="202"/>
      <c r="H278" s="233"/>
      <c r="I278" s="202"/>
      <c r="J278" s="202"/>
      <c r="K278" s="203"/>
      <c r="L278" s="203"/>
      <c r="M278" s="203"/>
      <c r="N278" s="203"/>
      <c r="O278" s="203"/>
      <c r="P278" s="203"/>
      <c r="Q278" s="163"/>
      <c r="R278" s="164"/>
      <c r="S278" s="164"/>
      <c r="T278" s="165"/>
      <c r="U278" s="41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187"/>
      <c r="AJ278" s="204"/>
      <c r="AK278" s="204"/>
      <c r="AL278" s="205"/>
      <c r="AM278" s="204"/>
      <c r="AN278" s="206"/>
      <c r="AO278" s="206"/>
    </row>
    <row r="279" spans="1:41" s="16" customFormat="1" ht="18" customHeight="1" x14ac:dyDescent="0.2">
      <c r="A279" s="131"/>
      <c r="B279" s="202"/>
      <c r="C279" s="202"/>
      <c r="D279" s="42" t="s">
        <v>620</v>
      </c>
      <c r="E279" s="202"/>
      <c r="F279" s="202"/>
      <c r="G279" s="202"/>
      <c r="H279" s="233"/>
      <c r="I279" s="202"/>
      <c r="J279" s="202"/>
      <c r="K279" s="203"/>
      <c r="L279" s="203"/>
      <c r="M279" s="203"/>
      <c r="N279" s="203"/>
      <c r="O279" s="203"/>
      <c r="P279" s="203"/>
      <c r="Q279" s="166"/>
      <c r="R279" s="187"/>
      <c r="S279" s="162" t="s">
        <v>669</v>
      </c>
      <c r="T279" s="167">
        <v>1541.5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203"/>
      <c r="AF279" s="233"/>
      <c r="AG279" s="201"/>
      <c r="AH279" s="203"/>
      <c r="AI279" s="203"/>
      <c r="AJ279" s="201"/>
      <c r="AK279" s="203"/>
      <c r="AL279" s="203"/>
      <c r="AM279" s="202"/>
      <c r="AN279" s="203"/>
      <c r="AO279" s="41"/>
    </row>
    <row r="280" spans="1:41" s="16" customFormat="1" ht="18" customHeight="1" x14ac:dyDescent="0.2">
      <c r="A280" s="133"/>
      <c r="B280" s="202"/>
      <c r="C280" s="202"/>
      <c r="D280" s="42" t="s">
        <v>658</v>
      </c>
      <c r="E280" s="202"/>
      <c r="F280" s="202"/>
      <c r="G280" s="202"/>
      <c r="H280" s="233"/>
      <c r="I280" s="202"/>
      <c r="J280" s="202"/>
      <c r="K280" s="203"/>
      <c r="L280" s="203"/>
      <c r="M280" s="203"/>
      <c r="N280" s="203"/>
      <c r="O280" s="203"/>
      <c r="P280" s="203"/>
      <c r="Q280" s="166"/>
      <c r="R280" s="187"/>
      <c r="S280" s="162" t="s">
        <v>670</v>
      </c>
      <c r="T280" s="168">
        <v>618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203"/>
      <c r="AF280" s="233"/>
      <c r="AG280" s="201"/>
      <c r="AH280" s="203"/>
      <c r="AI280" s="203"/>
      <c r="AJ280" s="201"/>
      <c r="AK280" s="203"/>
      <c r="AL280" s="203"/>
      <c r="AM280" s="203"/>
      <c r="AN280" s="203"/>
      <c r="AO280" s="41"/>
    </row>
    <row r="281" spans="1:41" s="16" customFormat="1" ht="18" customHeight="1" x14ac:dyDescent="0.2">
      <c r="A281" s="12"/>
      <c r="B281" s="202"/>
      <c r="C281" s="202"/>
      <c r="D281" s="42" t="s">
        <v>657</v>
      </c>
      <c r="E281" s="202"/>
      <c r="F281" s="202"/>
      <c r="G281" s="202"/>
      <c r="H281" s="233"/>
      <c r="I281" s="202"/>
      <c r="J281" s="202"/>
      <c r="K281" s="203"/>
      <c r="L281" s="203"/>
      <c r="M281" s="203"/>
      <c r="N281" s="203"/>
      <c r="O281" s="203"/>
      <c r="P281" s="203"/>
      <c r="Q281" s="166"/>
      <c r="R281" s="187"/>
      <c r="S281" s="187"/>
      <c r="T281" s="167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203"/>
      <c r="AF281" s="233"/>
      <c r="AG281" s="201"/>
      <c r="AH281" s="203"/>
      <c r="AI281" s="203"/>
      <c r="AJ281" s="201"/>
      <c r="AK281" s="203"/>
      <c r="AL281" s="203"/>
      <c r="AM281" s="203"/>
      <c r="AN281" s="203"/>
      <c r="AO281" s="41"/>
    </row>
    <row r="282" spans="1:41" s="16" customFormat="1" ht="18" customHeight="1" x14ac:dyDescent="0.2">
      <c r="A282" s="202"/>
      <c r="B282" s="202"/>
      <c r="C282" s="202"/>
      <c r="D282" s="202"/>
      <c r="E282" s="202"/>
      <c r="F282" s="202"/>
      <c r="G282" s="202"/>
      <c r="H282" s="233"/>
      <c r="I282" s="202"/>
      <c r="J282" s="202"/>
      <c r="K282" s="203"/>
      <c r="L282" s="203"/>
      <c r="M282" s="203"/>
      <c r="N282" s="203"/>
      <c r="O282" s="203"/>
      <c r="P282" s="203"/>
      <c r="Q282" s="166"/>
      <c r="R282" s="187"/>
      <c r="S282" s="162" t="s">
        <v>671</v>
      </c>
      <c r="T282" s="168">
        <v>923.5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203"/>
      <c r="AF282" s="233"/>
      <c r="AG282" s="201"/>
      <c r="AH282" s="203"/>
      <c r="AI282" s="203"/>
      <c r="AJ282" s="201"/>
      <c r="AK282" s="203"/>
      <c r="AL282" s="203"/>
      <c r="AM282" s="203"/>
      <c r="AN282" s="203"/>
      <c r="AO282" s="41"/>
    </row>
    <row r="283" spans="1:41" s="16" customFormat="1" ht="18" customHeight="1" thickBot="1" x14ac:dyDescent="0.25">
      <c r="F283" s="202"/>
      <c r="G283" s="214"/>
      <c r="H283" s="233"/>
      <c r="I283" s="202"/>
      <c r="J283" s="202"/>
      <c r="K283" s="203"/>
      <c r="L283" s="203"/>
      <c r="M283" s="203"/>
      <c r="N283" s="203"/>
      <c r="O283" s="203"/>
      <c r="P283" s="203"/>
      <c r="Q283" s="169"/>
      <c r="R283" s="170"/>
      <c r="S283" s="170"/>
      <c r="T283" s="17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203"/>
      <c r="AF283" s="233"/>
      <c r="AG283" s="201"/>
      <c r="AH283" s="203"/>
      <c r="AI283" s="203"/>
      <c r="AJ283" s="201"/>
      <c r="AK283" s="203"/>
      <c r="AL283" s="203"/>
      <c r="AM283" s="203"/>
      <c r="AN283" s="203"/>
      <c r="AO283" s="41"/>
    </row>
  </sheetData>
  <autoFilter ref="A4:AO282" xr:uid="{016A4BF5-C144-40A3-BEAF-649169C9A2D6}"/>
  <sortState ref="A5:AO274">
    <sortCondition ref="AN5:AN274"/>
    <sortCondition ref="J5:J274"/>
    <sortCondition ref="I5:I274"/>
  </sortState>
  <mergeCells count="2">
    <mergeCell ref="K1:T1"/>
    <mergeCell ref="V1:AI1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  <headerFooter>
    <oddHeader>&amp;L&amp;G&amp;C
&amp;"-,Gras"&amp;22Barème AED Rentrée scolaire 2022&amp;RLe 25/05/2022</oddHeader>
  </headerFooter>
  <rowBreaks count="1" manualBreakCount="1">
    <brk id="205" max="39" man="1"/>
  </rowBreaks>
  <colBreaks count="1" manualBreakCount="1">
    <brk id="4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Calcul</vt:lpstr>
      <vt:lpstr>Barème_RS22</vt:lpstr>
      <vt:lpstr>bareme_tri</vt:lpstr>
      <vt:lpstr>Barème_RS22!Impression_des_titres</vt:lpstr>
      <vt:lpstr>bareme_tri!Impression_des_titres</vt:lpstr>
      <vt:lpstr>Barème_RS22!Zone_d_impression</vt:lpstr>
      <vt:lpstr>bareme_tri!Zone_d_impression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DAMENEZ</dc:creator>
  <cp:lastModifiedBy>Utilisateur</cp:lastModifiedBy>
  <cp:lastPrinted>2022-05-25T14:12:34Z</cp:lastPrinted>
  <dcterms:created xsi:type="dcterms:W3CDTF">2022-03-01T17:03:33Z</dcterms:created>
  <dcterms:modified xsi:type="dcterms:W3CDTF">2022-06-02T12:31:06Z</dcterms:modified>
</cp:coreProperties>
</file>