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Tout\SGEN\2024\SA2\recours rdv crriere\"/>
    </mc:Choice>
  </mc:AlternateContent>
  <xr:revisionPtr revIDLastSave="0" documentId="13_ncr:1_{6D40E9B9-C4C2-44FD-87F1-470C9C6C577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tats parité HF" sheetId="1" r:id="rId1"/>
  </sheets>
  <definedNames>
    <definedName name="_xlnm.Print_Titles" localSheetId="0">'stats parité HF'!$1:$2</definedName>
    <definedName name="_xlnm.Print_Area" localSheetId="0">'stats parité HF'!$A$1:$P$77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5" i="1" l="1"/>
  <c r="F75" i="1"/>
  <c r="N63" i="1"/>
  <c r="H63" i="1"/>
  <c r="F63" i="1"/>
  <c r="N51" i="1"/>
  <c r="L51" i="1"/>
  <c r="J51" i="1"/>
  <c r="H51" i="1"/>
  <c r="F51" i="1"/>
  <c r="N39" i="1"/>
  <c r="L39" i="1"/>
  <c r="J39" i="1"/>
  <c r="H39" i="1"/>
  <c r="F39" i="1"/>
  <c r="N27" i="1"/>
  <c r="L27" i="1"/>
  <c r="J27" i="1"/>
  <c r="H27" i="1"/>
  <c r="F27" i="1"/>
  <c r="P72" i="1"/>
  <c r="P73" i="1"/>
  <c r="P71" i="1"/>
  <c r="P56" i="1"/>
  <c r="P57" i="1"/>
  <c r="P58" i="1"/>
  <c r="P59" i="1"/>
  <c r="P60" i="1"/>
  <c r="P61" i="1"/>
  <c r="P55" i="1"/>
  <c r="P54" i="1"/>
  <c r="P53" i="1"/>
  <c r="P44" i="1"/>
  <c r="P45" i="1"/>
  <c r="P46" i="1"/>
  <c r="P47" i="1"/>
  <c r="P48" i="1"/>
  <c r="P49" i="1"/>
  <c r="P43" i="1"/>
  <c r="P42" i="1"/>
  <c r="P41" i="1"/>
  <c r="P32" i="1"/>
  <c r="P33" i="1"/>
  <c r="P34" i="1"/>
  <c r="P35" i="1"/>
  <c r="P36" i="1"/>
  <c r="P37" i="1"/>
  <c r="P31" i="1"/>
  <c r="P30" i="1"/>
  <c r="P29" i="1"/>
  <c r="P20" i="1"/>
  <c r="P21" i="1"/>
  <c r="P22" i="1"/>
  <c r="P23" i="1"/>
  <c r="P24" i="1"/>
  <c r="P25" i="1"/>
  <c r="P19" i="1"/>
  <c r="P18" i="1"/>
  <c r="P17" i="1"/>
  <c r="P8" i="1"/>
  <c r="P9" i="1"/>
  <c r="P10" i="1"/>
  <c r="P11" i="1"/>
  <c r="P12" i="1"/>
  <c r="P13" i="1"/>
  <c r="P7" i="1"/>
  <c r="P6" i="1"/>
  <c r="P5" i="1"/>
  <c r="J15" i="1"/>
  <c r="H15" i="1"/>
  <c r="F15" i="1"/>
  <c r="N58" i="1"/>
  <c r="N57" i="1"/>
  <c r="N56" i="1"/>
  <c r="N46" i="1"/>
  <c r="N45" i="1"/>
  <c r="N44" i="1"/>
  <c r="N37" i="1"/>
  <c r="N36" i="1"/>
  <c r="N35" i="1"/>
  <c r="N34" i="1"/>
  <c r="N33" i="1"/>
  <c r="N32" i="1"/>
  <c r="N31" i="1"/>
  <c r="N30" i="1"/>
  <c r="N29" i="1"/>
  <c r="N25" i="1"/>
  <c r="N24" i="1"/>
  <c r="N23" i="1"/>
  <c r="N22" i="1"/>
  <c r="N21" i="1"/>
  <c r="N20" i="1"/>
  <c r="N19" i="1"/>
  <c r="N18" i="1"/>
  <c r="N17" i="1"/>
  <c r="L46" i="1"/>
  <c r="L45" i="1"/>
  <c r="L44" i="1"/>
  <c r="L34" i="1"/>
  <c r="L33" i="1"/>
  <c r="L32" i="1"/>
  <c r="L25" i="1"/>
  <c r="L24" i="1"/>
  <c r="L23" i="1"/>
  <c r="L22" i="1"/>
  <c r="L21" i="1"/>
  <c r="L20" i="1"/>
  <c r="L19" i="1"/>
  <c r="L18" i="1"/>
  <c r="L17" i="1"/>
  <c r="H73" i="1"/>
  <c r="H72" i="1"/>
  <c r="H71" i="1"/>
  <c r="H70" i="1"/>
  <c r="H69" i="1"/>
  <c r="H68" i="1"/>
  <c r="H67" i="1"/>
  <c r="H66" i="1"/>
  <c r="H65" i="1"/>
  <c r="H61" i="1"/>
  <c r="H60" i="1"/>
  <c r="H59" i="1"/>
  <c r="H58" i="1"/>
  <c r="H57" i="1"/>
  <c r="H56" i="1"/>
  <c r="H55" i="1"/>
  <c r="H54" i="1"/>
  <c r="H53" i="1"/>
  <c r="H49" i="1"/>
  <c r="H48" i="1"/>
  <c r="H47" i="1"/>
  <c r="H46" i="1"/>
  <c r="H45" i="1"/>
  <c r="H44" i="1"/>
  <c r="H43" i="1"/>
  <c r="H42" i="1"/>
  <c r="H41" i="1"/>
  <c r="J46" i="1"/>
  <c r="J45" i="1"/>
  <c r="J44" i="1"/>
  <c r="J43" i="1"/>
  <c r="J42" i="1"/>
  <c r="J41" i="1"/>
  <c r="J37" i="1"/>
  <c r="J36" i="1"/>
  <c r="J35" i="1"/>
  <c r="J34" i="1"/>
  <c r="J33" i="1"/>
  <c r="J32" i="1"/>
  <c r="J31" i="1"/>
  <c r="J30" i="1"/>
  <c r="J29" i="1"/>
  <c r="J25" i="1"/>
  <c r="J24" i="1"/>
  <c r="J23" i="1"/>
  <c r="J22" i="1"/>
  <c r="J21" i="1"/>
  <c r="J20" i="1"/>
  <c r="J19" i="1"/>
  <c r="J18" i="1"/>
  <c r="J17" i="1"/>
  <c r="J13" i="1"/>
  <c r="J12" i="1"/>
  <c r="J11" i="1"/>
  <c r="J10" i="1"/>
  <c r="J9" i="1"/>
  <c r="J8" i="1"/>
  <c r="J7" i="1"/>
  <c r="J6" i="1"/>
  <c r="J5" i="1"/>
  <c r="H37" i="1"/>
  <c r="H36" i="1"/>
  <c r="H35" i="1"/>
  <c r="H34" i="1"/>
  <c r="H33" i="1"/>
  <c r="H32" i="1"/>
  <c r="H31" i="1"/>
  <c r="H30" i="1"/>
  <c r="H29" i="1"/>
  <c r="H25" i="1"/>
  <c r="H24" i="1"/>
  <c r="H23" i="1"/>
  <c r="H22" i="1"/>
  <c r="H21" i="1"/>
  <c r="H20" i="1"/>
  <c r="H19" i="1"/>
  <c r="H18" i="1"/>
  <c r="H17" i="1"/>
  <c r="H12" i="1"/>
  <c r="H11" i="1"/>
  <c r="H9" i="1"/>
  <c r="H8" i="1"/>
  <c r="H6" i="1"/>
  <c r="H5" i="1"/>
  <c r="F13" i="1"/>
  <c r="F60" i="1"/>
  <c r="F59" i="1"/>
  <c r="F57" i="1"/>
  <c r="F56" i="1"/>
  <c r="F54" i="1"/>
  <c r="F53" i="1"/>
  <c r="F48" i="1"/>
  <c r="F47" i="1"/>
  <c r="F45" i="1"/>
  <c r="F44" i="1"/>
  <c r="F42" i="1"/>
  <c r="F41" i="1"/>
  <c r="F36" i="1"/>
  <c r="F35" i="1"/>
  <c r="F33" i="1"/>
  <c r="F32" i="1"/>
  <c r="F30" i="1"/>
  <c r="F29" i="1"/>
  <c r="F24" i="1"/>
  <c r="F23" i="1"/>
  <c r="F21" i="1"/>
  <c r="F20" i="1"/>
  <c r="F18" i="1"/>
  <c r="F17" i="1"/>
  <c r="F12" i="1"/>
  <c r="F11" i="1"/>
  <c r="F9" i="1"/>
  <c r="F8" i="1"/>
  <c r="F6" i="1"/>
  <c r="F7" i="1"/>
  <c r="F5" i="1"/>
  <c r="G77" i="1" l="1"/>
  <c r="H77" i="1" s="1"/>
  <c r="I77" i="1"/>
  <c r="J77" i="1" s="1"/>
  <c r="K77" i="1"/>
  <c r="L77" i="1" s="1"/>
  <c r="M77" i="1"/>
  <c r="N77" i="1" s="1"/>
  <c r="O77" i="1"/>
  <c r="E77" i="1"/>
  <c r="F77" i="1" s="1"/>
</calcChain>
</file>

<file path=xl/sharedStrings.xml><?xml version="1.0" encoding="utf-8"?>
<sst xmlns="http://schemas.openxmlformats.org/spreadsheetml/2006/main" count="107" uniqueCount="30">
  <si>
    <t>Appréciation de l’autorité finale</t>
  </si>
  <si>
    <t>Libellé corps</t>
  </si>
  <si>
    <t>Rendez-vous de carrière</t>
  </si>
  <si>
    <t>Total général</t>
  </si>
  <si>
    <t>F</t>
  </si>
  <si>
    <t>H</t>
  </si>
  <si>
    <t>CPE</t>
  </si>
  <si>
    <t>Total CPE</t>
  </si>
  <si>
    <t>AGREGES</t>
  </si>
  <si>
    <t>CERTIFIES</t>
  </si>
  <si>
    <t>PEPS</t>
  </si>
  <si>
    <t>PLP</t>
  </si>
  <si>
    <t>PSY EN</t>
  </si>
  <si>
    <t>Total PSY EN</t>
  </si>
  <si>
    <t>civ.</t>
  </si>
  <si>
    <t>NR</t>
  </si>
  <si>
    <t>AC</t>
  </si>
  <si>
    <t>Sat</t>
  </si>
  <si>
    <t>TS</t>
  </si>
  <si>
    <t>EXC</t>
  </si>
  <si>
    <t>1er RDVC</t>
  </si>
  <si>
    <t>2ème RDVC</t>
  </si>
  <si>
    <t>3ème RDVC</t>
  </si>
  <si>
    <t>Total</t>
  </si>
  <si>
    <t>Nb</t>
  </si>
  <si>
    <t>%</t>
  </si>
  <si>
    <t>total PEPS</t>
  </si>
  <si>
    <t>Total Agrégés</t>
  </si>
  <si>
    <t>Total Certifiés</t>
  </si>
  <si>
    <t>total PLP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</si>
</sst>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9" fontId="4" fillId="0" borderId="0" xfId="1" applyFont="1" applyBorder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49" fontId="3" fillId="0" borderId="6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64" fontId="4" fillId="0" borderId="8" xfId="1" applyNumberFormat="1" applyFont="1" applyBorder="1" applyAlignment="1">
      <alignment horizontal="center" vertical="center"/>
    </xf>
    <xf numFmtId="49" fontId="3" fillId="3" borderId="10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vertical="center"/>
    </xf>
    <xf numFmtId="4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9" fontId="3" fillId="2" borderId="0" xfId="1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4" fillId="2" borderId="2" xfId="0" applyFont="1" applyFill="1" applyBorder="1" applyAlignment="1">
      <alignment vertical="center"/>
    </xf>
    <xf numFmtId="0" fontId="3" fillId="3" borderId="14" xfId="0" applyFont="1" applyFill="1" applyBorder="1" applyAlignment="1">
      <alignment horizontal="center" vertical="center"/>
    </xf>
    <xf numFmtId="9" fontId="3" fillId="3" borderId="14" xfId="1" applyFont="1" applyFill="1" applyBorder="1" applyAlignment="1">
      <alignment horizontal="center" vertical="center"/>
    </xf>
    <xf numFmtId="164" fontId="3" fillId="3" borderId="14" xfId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9" fontId="4" fillId="2" borderId="0" xfId="1" applyFont="1" applyFill="1" applyBorder="1" applyAlignment="1">
      <alignment horizontal="center" vertical="center"/>
    </xf>
    <xf numFmtId="164" fontId="4" fillId="2" borderId="0" xfId="1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3" fillId="2" borderId="6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10" fontId="4" fillId="0" borderId="0" xfId="0" applyNumberFormat="1" applyFont="1" applyAlignment="1">
      <alignment horizont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49" fontId="3" fillId="2" borderId="0" xfId="0" applyNumberFormat="1" applyFont="1" applyFill="1" applyAlignment="1">
      <alignment vertical="center" wrapText="1"/>
    </xf>
    <xf numFmtId="49" fontId="3" fillId="2" borderId="0" xfId="0" applyNumberFormat="1" applyFont="1" applyFill="1" applyAlignment="1">
      <alignment horizontal="left" vertical="center" wrapText="1"/>
    </xf>
    <xf numFmtId="164" fontId="0" fillId="0" borderId="0" xfId="1" applyNumberFormat="1" applyFont="1" applyAlignment="1">
      <alignment horizontal="center" vertical="center"/>
    </xf>
    <xf numFmtId="164" fontId="2" fillId="3" borderId="16" xfId="1" applyNumberFormat="1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9" fontId="2" fillId="3" borderId="16" xfId="1" applyFont="1" applyFill="1" applyBorder="1" applyAlignment="1">
      <alignment horizontal="center" vertical="center"/>
    </xf>
    <xf numFmtId="9" fontId="2" fillId="3" borderId="19" xfId="1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164" fontId="2" fillId="3" borderId="14" xfId="1" applyNumberFormat="1" applyFont="1" applyFill="1" applyBorder="1" applyAlignment="1">
      <alignment horizontal="center" vertical="center"/>
    </xf>
    <xf numFmtId="9" fontId="2" fillId="3" borderId="14" xfId="1" applyFont="1" applyFill="1" applyBorder="1" applyAlignment="1">
      <alignment horizontal="center" vertical="center"/>
    </xf>
    <xf numFmtId="9" fontId="2" fillId="3" borderId="15" xfId="1" applyFont="1" applyFill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49" fontId="3" fillId="3" borderId="22" xfId="0" applyNumberFormat="1" applyFont="1" applyFill="1" applyBorder="1" applyAlignment="1">
      <alignment horizontal="center" vertical="center"/>
    </xf>
    <xf numFmtId="164" fontId="4" fillId="2" borderId="0" xfId="1" applyNumberFormat="1" applyFont="1" applyFill="1" applyBorder="1" applyAlignment="1">
      <alignment vertical="center"/>
    </xf>
    <xf numFmtId="9" fontId="4" fillId="2" borderId="0" xfId="1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9" fontId="0" fillId="0" borderId="6" xfId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0" fillId="0" borderId="6" xfId="1" applyNumberFormat="1" applyFont="1" applyBorder="1" applyAlignment="1">
      <alignment horizontal="center" vertical="center"/>
    </xf>
    <xf numFmtId="9" fontId="0" fillId="0" borderId="7" xfId="1" applyFont="1" applyBorder="1" applyAlignment="1">
      <alignment horizontal="center" vertical="center"/>
    </xf>
    <xf numFmtId="9" fontId="0" fillId="0" borderId="8" xfId="1" applyFont="1" applyBorder="1" applyAlignment="1">
      <alignment horizontal="center" vertical="center"/>
    </xf>
    <xf numFmtId="9" fontId="2" fillId="3" borderId="10" xfId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9" fontId="2" fillId="3" borderId="11" xfId="1" applyFont="1" applyFill="1" applyBorder="1" applyAlignment="1">
      <alignment horizontal="center" vertical="center"/>
    </xf>
    <xf numFmtId="164" fontId="0" fillId="0" borderId="7" xfId="1" applyNumberFormat="1" applyFont="1" applyBorder="1" applyAlignment="1">
      <alignment horizontal="center" vertical="center"/>
    </xf>
    <xf numFmtId="164" fontId="0" fillId="0" borderId="8" xfId="1" applyNumberFormat="1" applyFont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vertical="center" wrapText="1"/>
    </xf>
    <xf numFmtId="0" fontId="3" fillId="2" borderId="0" xfId="0" applyFont="1" applyFill="1"/>
    <xf numFmtId="49" fontId="3" fillId="2" borderId="23" xfId="0" applyNumberFormat="1" applyFont="1" applyFill="1" applyBorder="1" applyAlignment="1">
      <alignment horizontal="left" vertical="center"/>
    </xf>
    <xf numFmtId="10" fontId="3" fillId="2" borderId="0" xfId="0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10" fontId="3" fillId="3" borderId="3" xfId="0" applyNumberFormat="1" applyFont="1" applyFill="1" applyBorder="1" applyAlignment="1">
      <alignment horizontal="center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1" xfId="0" applyNumberFormat="1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/>
    </xf>
    <xf numFmtId="164" fontId="2" fillId="3" borderId="10" xfId="1" applyNumberFormat="1" applyFont="1" applyFill="1" applyBorder="1" applyAlignment="1">
      <alignment horizontal="center" vertical="center"/>
    </xf>
    <xf numFmtId="49" fontId="3" fillId="2" borderId="29" xfId="0" applyNumberFormat="1" applyFont="1" applyFill="1" applyBorder="1" applyAlignment="1">
      <alignment horizontal="left" vertical="center"/>
    </xf>
    <xf numFmtId="49" fontId="3" fillId="2" borderId="18" xfId="0" applyNumberFormat="1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164" fontId="4" fillId="2" borderId="16" xfId="1" applyNumberFormat="1" applyFont="1" applyFill="1" applyBorder="1" applyAlignment="1">
      <alignment horizontal="center" vertical="center"/>
    </xf>
    <xf numFmtId="9" fontId="4" fillId="2" borderId="16" xfId="1" applyFont="1" applyFill="1" applyBorder="1" applyAlignment="1">
      <alignment horizontal="center" vertical="center"/>
    </xf>
    <xf numFmtId="49" fontId="3" fillId="2" borderId="2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34" xfId="1" applyNumberFormat="1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49" fontId="3" fillId="0" borderId="33" xfId="0" applyNumberFormat="1" applyFont="1" applyBorder="1" applyAlignment="1">
      <alignment horizontal="center" vertical="center"/>
    </xf>
    <xf numFmtId="164" fontId="0" fillId="0" borderId="31" xfId="1" applyNumberFormat="1" applyFont="1" applyBorder="1" applyAlignment="1">
      <alignment horizontal="center" vertical="center"/>
    </xf>
    <xf numFmtId="9" fontId="0" fillId="0" borderId="31" xfId="1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9" fontId="0" fillId="0" borderId="33" xfId="1" applyFont="1" applyBorder="1" applyAlignment="1">
      <alignment horizontal="center" vertical="center"/>
    </xf>
    <xf numFmtId="164" fontId="0" fillId="0" borderId="33" xfId="1" applyNumberFormat="1" applyFont="1" applyBorder="1" applyAlignment="1">
      <alignment horizontal="center" vertical="center"/>
    </xf>
    <xf numFmtId="9" fontId="2" fillId="3" borderId="14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center" vertical="center"/>
    </xf>
    <xf numFmtId="9" fontId="2" fillId="2" borderId="16" xfId="1" applyFont="1" applyFill="1" applyBorder="1" applyAlignment="1">
      <alignment horizontal="center" vertical="center"/>
    </xf>
    <xf numFmtId="9" fontId="2" fillId="3" borderId="11" xfId="0" applyNumberFormat="1" applyFont="1" applyFill="1" applyBorder="1" applyAlignment="1">
      <alignment horizontal="center" vertical="center"/>
    </xf>
    <xf numFmtId="164" fontId="0" fillId="0" borderId="38" xfId="1" applyNumberFormat="1" applyFont="1" applyBorder="1" applyAlignment="1">
      <alignment horizontal="center" vertical="center"/>
    </xf>
    <xf numFmtId="9" fontId="3" fillId="3" borderId="15" xfId="1" applyFont="1" applyFill="1" applyBorder="1" applyAlignment="1">
      <alignment horizontal="center" vertical="center"/>
    </xf>
    <xf numFmtId="9" fontId="0" fillId="0" borderId="36" xfId="1" applyFont="1" applyBorder="1" applyAlignment="1">
      <alignment horizontal="center" vertical="center"/>
    </xf>
    <xf numFmtId="164" fontId="4" fillId="0" borderId="37" xfId="1" applyNumberFormat="1" applyFont="1" applyBorder="1" applyAlignment="1">
      <alignment horizontal="center" vertical="center"/>
    </xf>
    <xf numFmtId="9" fontId="3" fillId="3" borderId="11" xfId="1" applyFont="1" applyFill="1" applyBorder="1" applyAlignment="1">
      <alignment horizontal="center" vertical="center"/>
    </xf>
    <xf numFmtId="49" fontId="3" fillId="2" borderId="33" xfId="0" applyNumberFormat="1" applyFont="1" applyFill="1" applyBorder="1" applyAlignment="1">
      <alignment horizontal="center" vertical="center"/>
    </xf>
    <xf numFmtId="49" fontId="3" fillId="2" borderId="39" xfId="0" applyNumberFormat="1" applyFont="1" applyFill="1" applyBorder="1" applyAlignment="1">
      <alignment horizontal="center" vertical="center"/>
    </xf>
    <xf numFmtId="49" fontId="3" fillId="0" borderId="39" xfId="0" applyNumberFormat="1" applyFont="1" applyBorder="1" applyAlignment="1">
      <alignment horizontal="center" vertical="center"/>
    </xf>
    <xf numFmtId="164" fontId="0" fillId="0" borderId="40" xfId="1" applyNumberFormat="1" applyFont="1" applyBorder="1" applyAlignment="1">
      <alignment horizontal="center" vertical="center"/>
    </xf>
    <xf numFmtId="9" fontId="0" fillId="0" borderId="38" xfId="1" applyFont="1" applyBorder="1" applyAlignment="1">
      <alignment horizontal="center" vertical="center"/>
    </xf>
    <xf numFmtId="9" fontId="0" fillId="0" borderId="24" xfId="1" applyFont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10" fontId="3" fillId="3" borderId="3" xfId="0" applyNumberFormat="1" applyFont="1" applyFill="1" applyBorder="1" applyAlignment="1">
      <alignment horizontal="center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49" fontId="3" fillId="3" borderId="17" xfId="0" applyNumberFormat="1" applyFont="1" applyFill="1" applyBorder="1" applyAlignment="1">
      <alignment horizontal="left" vertical="center" wrapText="1"/>
    </xf>
    <xf numFmtId="49" fontId="3" fillId="3" borderId="5" xfId="0" applyNumberFormat="1" applyFont="1" applyFill="1" applyBorder="1" applyAlignment="1">
      <alignment horizontal="left" vertical="center" wrapText="1"/>
    </xf>
    <xf numFmtId="49" fontId="3" fillId="3" borderId="9" xfId="0" applyNumberFormat="1" applyFont="1" applyFill="1" applyBorder="1" applyAlignment="1">
      <alignment horizontal="left" vertical="center" wrapText="1"/>
    </xf>
    <xf numFmtId="49" fontId="3" fillId="3" borderId="28" xfId="0" applyNumberFormat="1" applyFont="1" applyFill="1" applyBorder="1" applyAlignment="1">
      <alignment horizontal="left" vertical="center"/>
    </xf>
    <xf numFmtId="49" fontId="3" fillId="3" borderId="29" xfId="0" applyNumberFormat="1" applyFont="1" applyFill="1" applyBorder="1" applyAlignment="1">
      <alignment horizontal="left" vertical="center"/>
    </xf>
    <xf numFmtId="49" fontId="3" fillId="3" borderId="30" xfId="0" applyNumberFormat="1" applyFont="1" applyFill="1" applyBorder="1" applyAlignment="1">
      <alignment horizontal="left" vertical="center"/>
    </xf>
    <xf numFmtId="49" fontId="3" fillId="3" borderId="12" xfId="0" applyNumberFormat="1" applyFont="1" applyFill="1" applyBorder="1" applyAlignment="1">
      <alignment horizontal="left" vertical="center"/>
    </xf>
    <xf numFmtId="49" fontId="3" fillId="3" borderId="13" xfId="0" applyNumberFormat="1" applyFont="1" applyFill="1" applyBorder="1" applyAlignment="1">
      <alignment horizontal="left" vertical="center"/>
    </xf>
    <xf numFmtId="49" fontId="3" fillId="3" borderId="16" xfId="0" applyNumberFormat="1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0" fontId="3" fillId="3" borderId="28" xfId="0" applyNumberFormat="1" applyFont="1" applyFill="1" applyBorder="1" applyAlignment="1">
      <alignment horizontal="center" vertical="center" wrapText="1"/>
    </xf>
    <xf numFmtId="10" fontId="3" fillId="3" borderId="30" xfId="0" applyNumberFormat="1" applyFont="1" applyFill="1" applyBorder="1" applyAlignment="1">
      <alignment horizontal="center" vertical="center" wrapText="1"/>
    </xf>
    <xf numFmtId="10" fontId="3" fillId="3" borderId="17" xfId="0" applyNumberFormat="1" applyFont="1" applyFill="1" applyBorder="1" applyAlignment="1">
      <alignment horizontal="center" vertical="center" wrapText="1"/>
    </xf>
    <xf numFmtId="10" fontId="3" fillId="3" borderId="9" xfId="0" applyNumberFormat="1" applyFont="1" applyFill="1" applyBorder="1" applyAlignment="1">
      <alignment horizontal="center" vertical="center" wrapText="1"/>
    </xf>
    <xf numFmtId="10" fontId="3" fillId="3" borderId="31" xfId="0" applyNumberFormat="1" applyFont="1" applyFill="1" applyBorder="1" applyAlignment="1">
      <alignment horizontal="center" vertical="center" wrapText="1"/>
    </xf>
    <xf numFmtId="10" fontId="3" fillId="3" borderId="32" xfId="0" applyNumberFormat="1" applyFont="1" applyFill="1" applyBorder="1" applyAlignment="1">
      <alignment horizontal="center" vertical="center" wrapText="1"/>
    </xf>
    <xf numFmtId="49" fontId="3" fillId="3" borderId="25" xfId="0" applyNumberFormat="1" applyFont="1" applyFill="1" applyBorder="1" applyAlignment="1">
      <alignment horizontal="left" vertical="center" wrapText="1"/>
    </xf>
    <xf numFmtId="49" fontId="3" fillId="3" borderId="26" xfId="0" applyNumberFormat="1" applyFont="1" applyFill="1" applyBorder="1" applyAlignment="1">
      <alignment horizontal="left" vertical="center" wrapText="1"/>
    </xf>
    <xf numFmtId="49" fontId="3" fillId="3" borderId="35" xfId="0" applyNumberFormat="1" applyFont="1" applyFill="1" applyBorder="1" applyAlignment="1">
      <alignment horizontal="left" vertical="center" wrapText="1"/>
    </xf>
    <xf numFmtId="49" fontId="3" fillId="3" borderId="27" xfId="0" applyNumberFormat="1" applyFont="1" applyFill="1" applyBorder="1" applyAlignment="1">
      <alignment horizontal="left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78"/>
  <sheetViews>
    <sheetView tabSelected="1" view="pageLayout" zoomScaleNormal="106" workbookViewId="0">
      <selection activeCell="F11" sqref="F11:F12"/>
    </sheetView>
  </sheetViews>
  <sheetFormatPr baseColWidth="10" defaultColWidth="11.44140625" defaultRowHeight="14.4" x14ac:dyDescent="0.3"/>
  <cols>
    <col min="1" max="1" width="10.109375" style="1" customWidth="1"/>
    <col min="2" max="2" width="2.109375" style="66" customWidth="1"/>
    <col min="3" max="3" width="8.44140625" style="34" customWidth="1"/>
    <col min="4" max="4" width="8" style="2" customWidth="1"/>
    <col min="5" max="5" width="8" style="3" customWidth="1"/>
    <col min="6" max="6" width="8" style="4" customWidth="1"/>
    <col min="7" max="7" width="8" style="3" customWidth="1"/>
    <col min="8" max="8" width="8" style="4" customWidth="1"/>
    <col min="9" max="9" width="8" style="3" customWidth="1"/>
    <col min="10" max="10" width="8" style="5" customWidth="1"/>
    <col min="11" max="11" width="8" style="3" customWidth="1"/>
    <col min="12" max="12" width="8" style="4" customWidth="1"/>
    <col min="13" max="13" width="8" style="3" customWidth="1"/>
    <col min="14" max="14" width="8" style="4" customWidth="1"/>
    <col min="15" max="15" width="8.44140625" style="3" customWidth="1"/>
    <col min="16" max="16" width="8.44140625" style="6" customWidth="1"/>
    <col min="17" max="17" width="11.44140625" style="7"/>
    <col min="18" max="25" width="11.5546875" customWidth="1"/>
    <col min="26" max="16384" width="11.44140625" style="7"/>
  </cols>
  <sheetData>
    <row r="1" spans="1:28" s="11" customFormat="1" ht="26.25" customHeight="1" thickBot="1" x14ac:dyDescent="0.35">
      <c r="A1" s="8"/>
      <c r="B1" s="32"/>
      <c r="C1" s="35"/>
      <c r="D1" s="9"/>
      <c r="E1" s="106" t="s">
        <v>0</v>
      </c>
      <c r="F1" s="107"/>
      <c r="G1" s="107"/>
      <c r="H1" s="107"/>
      <c r="I1" s="107"/>
      <c r="J1" s="107"/>
      <c r="K1" s="107"/>
      <c r="L1" s="107"/>
      <c r="M1" s="107"/>
      <c r="N1" s="108"/>
      <c r="O1" s="10"/>
      <c r="P1" s="6"/>
    </row>
    <row r="2" spans="1:28" s="12" customFormat="1" ht="33.75" customHeight="1" x14ac:dyDescent="0.3">
      <c r="A2" s="122" t="s">
        <v>1</v>
      </c>
      <c r="B2" s="68"/>
      <c r="C2" s="124" t="s">
        <v>2</v>
      </c>
      <c r="D2" s="126" t="s">
        <v>14</v>
      </c>
      <c r="E2" s="109" t="s">
        <v>19</v>
      </c>
      <c r="F2" s="110"/>
      <c r="G2" s="109" t="s">
        <v>18</v>
      </c>
      <c r="H2" s="110"/>
      <c r="I2" s="109" t="s">
        <v>17</v>
      </c>
      <c r="J2" s="110"/>
      <c r="K2" s="109" t="s">
        <v>16</v>
      </c>
      <c r="L2" s="110"/>
      <c r="M2" s="109" t="s">
        <v>15</v>
      </c>
      <c r="N2" s="110"/>
      <c r="O2" s="120" t="s">
        <v>3</v>
      </c>
      <c r="P2" s="121"/>
    </row>
    <row r="3" spans="1:28" s="12" customFormat="1" ht="17.25" customHeight="1" thickBot="1" x14ac:dyDescent="0.35">
      <c r="A3" s="123"/>
      <c r="B3" s="68"/>
      <c r="C3" s="125"/>
      <c r="D3" s="127"/>
      <c r="E3" s="70" t="s">
        <v>24</v>
      </c>
      <c r="F3" s="71" t="s">
        <v>25</v>
      </c>
      <c r="G3" s="70" t="s">
        <v>24</v>
      </c>
      <c r="H3" s="71" t="s">
        <v>25</v>
      </c>
      <c r="I3" s="72" t="s">
        <v>24</v>
      </c>
      <c r="J3" s="72" t="s">
        <v>25</v>
      </c>
      <c r="K3" s="72" t="s">
        <v>24</v>
      </c>
      <c r="L3" s="72" t="s">
        <v>25</v>
      </c>
      <c r="M3" s="72" t="s">
        <v>24</v>
      </c>
      <c r="N3" s="72" t="s">
        <v>25</v>
      </c>
      <c r="O3" s="72" t="s">
        <v>24</v>
      </c>
      <c r="P3" s="72" t="s">
        <v>25</v>
      </c>
    </row>
    <row r="4" spans="1:28" s="69" customFormat="1" ht="11.25" customHeight="1" thickBot="1" x14ac:dyDescent="0.35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</row>
    <row r="5" spans="1:28" s="11" customFormat="1" ht="26.1" customHeight="1" x14ac:dyDescent="0.3">
      <c r="A5" s="114" t="s">
        <v>8</v>
      </c>
      <c r="B5" s="30"/>
      <c r="C5" s="128" t="s">
        <v>20</v>
      </c>
      <c r="D5" s="13" t="s">
        <v>4</v>
      </c>
      <c r="E5" s="55">
        <v>6</v>
      </c>
      <c r="F5" s="85">
        <f>E5/9</f>
        <v>0.66666666666666663</v>
      </c>
      <c r="G5" s="87">
        <v>12</v>
      </c>
      <c r="H5" s="86">
        <f>G5/20</f>
        <v>0.6</v>
      </c>
      <c r="I5" s="87">
        <v>1</v>
      </c>
      <c r="J5" s="86">
        <f>I5/I7</f>
        <v>0.5</v>
      </c>
      <c r="K5" s="87">
        <v>0</v>
      </c>
      <c r="L5" s="54">
        <v>0</v>
      </c>
      <c r="M5" s="87">
        <v>0</v>
      </c>
      <c r="N5" s="54">
        <v>0</v>
      </c>
      <c r="O5" s="87">
        <v>19</v>
      </c>
      <c r="P5" s="62">
        <f>O5/O7</f>
        <v>0.61290322580645162</v>
      </c>
    </row>
    <row r="6" spans="1:28" s="11" customFormat="1" ht="26.1" customHeight="1" x14ac:dyDescent="0.3">
      <c r="A6" s="115"/>
      <c r="B6" s="30"/>
      <c r="C6" s="129"/>
      <c r="D6" s="84" t="s">
        <v>5</v>
      </c>
      <c r="E6" s="83">
        <v>3</v>
      </c>
      <c r="F6" s="53">
        <f t="shared" ref="F6:F7" si="0">E6/9</f>
        <v>0.33333333333333331</v>
      </c>
      <c r="G6" s="51">
        <v>8</v>
      </c>
      <c r="H6" s="52">
        <f>G6/20</f>
        <v>0.4</v>
      </c>
      <c r="I6" s="51">
        <v>1</v>
      </c>
      <c r="J6" s="52">
        <f>I6/I7</f>
        <v>0.5</v>
      </c>
      <c r="K6" s="51">
        <v>0</v>
      </c>
      <c r="L6" s="52">
        <v>0</v>
      </c>
      <c r="M6" s="51">
        <v>0</v>
      </c>
      <c r="N6" s="52">
        <v>0</v>
      </c>
      <c r="O6" s="51">
        <v>12</v>
      </c>
      <c r="P6" s="63">
        <f>O6/O7</f>
        <v>0.38709677419354838</v>
      </c>
    </row>
    <row r="7" spans="1:28" s="11" customFormat="1" ht="26.1" customHeight="1" thickBot="1" x14ac:dyDescent="0.35">
      <c r="A7" s="115"/>
      <c r="B7" s="30"/>
      <c r="C7" s="130"/>
      <c r="D7" s="16" t="s">
        <v>23</v>
      </c>
      <c r="E7" s="60">
        <v>9</v>
      </c>
      <c r="F7" s="74">
        <f t="shared" si="0"/>
        <v>1</v>
      </c>
      <c r="G7" s="60">
        <v>20</v>
      </c>
      <c r="H7" s="59">
        <v>1</v>
      </c>
      <c r="I7" s="60">
        <v>2</v>
      </c>
      <c r="J7" s="59">
        <f>I7/I7</f>
        <v>1</v>
      </c>
      <c r="K7" s="60">
        <v>0</v>
      </c>
      <c r="L7" s="59">
        <v>1</v>
      </c>
      <c r="M7" s="60">
        <v>0</v>
      </c>
      <c r="N7" s="59">
        <v>1</v>
      </c>
      <c r="O7" s="60">
        <v>31</v>
      </c>
      <c r="P7" s="61">
        <f>O7/O7</f>
        <v>1</v>
      </c>
    </row>
    <row r="8" spans="1:28" s="11" customFormat="1" ht="26.1" customHeight="1" x14ac:dyDescent="0.3">
      <c r="A8" s="115"/>
      <c r="B8" s="30"/>
      <c r="C8" s="128" t="s">
        <v>21</v>
      </c>
      <c r="D8" s="13" t="s">
        <v>4</v>
      </c>
      <c r="E8" s="55">
        <v>23</v>
      </c>
      <c r="F8" s="56">
        <f>E8/41</f>
        <v>0.56097560975609762</v>
      </c>
      <c r="G8" s="55">
        <v>19</v>
      </c>
      <c r="H8" s="56">
        <f>G8/36</f>
        <v>0.52777777777777779</v>
      </c>
      <c r="I8" s="55">
        <v>0</v>
      </c>
      <c r="J8" s="54">
        <f>I8/I10</f>
        <v>0</v>
      </c>
      <c r="K8" s="55">
        <v>0</v>
      </c>
      <c r="L8" s="54">
        <v>0</v>
      </c>
      <c r="M8" s="55">
        <v>0</v>
      </c>
      <c r="N8" s="54">
        <v>0</v>
      </c>
      <c r="O8" s="55">
        <v>42</v>
      </c>
      <c r="P8" s="95">
        <f t="shared" ref="P8" si="1">O8/O10</f>
        <v>0.53164556962025311</v>
      </c>
    </row>
    <row r="9" spans="1:28" s="11" customFormat="1" ht="26.1" customHeight="1" x14ac:dyDescent="0.3">
      <c r="A9" s="115"/>
      <c r="B9" s="30"/>
      <c r="C9" s="129"/>
      <c r="D9" s="14" t="s">
        <v>5</v>
      </c>
      <c r="E9" s="51">
        <v>18</v>
      </c>
      <c r="F9" s="82">
        <f t="shared" ref="F9" si="2">E9/41</f>
        <v>0.43902439024390244</v>
      </c>
      <c r="G9" s="83">
        <v>17</v>
      </c>
      <c r="H9" s="82">
        <f>G9/36</f>
        <v>0.47222222222222221</v>
      </c>
      <c r="I9" s="83">
        <v>2</v>
      </c>
      <c r="J9" s="88">
        <f>I9/I10</f>
        <v>1</v>
      </c>
      <c r="K9" s="83">
        <v>0</v>
      </c>
      <c r="L9" s="52">
        <v>0</v>
      </c>
      <c r="M9" s="83">
        <v>0</v>
      </c>
      <c r="N9" s="52">
        <v>0</v>
      </c>
      <c r="O9" s="51">
        <v>37</v>
      </c>
      <c r="P9" s="63">
        <f t="shared" ref="P9" si="3">O9/O10</f>
        <v>0.46835443037974683</v>
      </c>
    </row>
    <row r="10" spans="1:28" s="11" customFormat="1" ht="26.1" customHeight="1" thickBot="1" x14ac:dyDescent="0.35">
      <c r="A10" s="115"/>
      <c r="B10" s="30"/>
      <c r="C10" s="131"/>
      <c r="D10" s="16" t="s">
        <v>23</v>
      </c>
      <c r="E10" s="60">
        <v>41</v>
      </c>
      <c r="F10" s="59">
        <v>1</v>
      </c>
      <c r="G10" s="60">
        <v>36</v>
      </c>
      <c r="H10" s="59">
        <v>1</v>
      </c>
      <c r="I10" s="60">
        <v>2</v>
      </c>
      <c r="J10" s="59">
        <f>I10/I10</f>
        <v>1</v>
      </c>
      <c r="K10" s="60">
        <v>0</v>
      </c>
      <c r="L10" s="59">
        <v>1</v>
      </c>
      <c r="M10" s="60">
        <v>0</v>
      </c>
      <c r="N10" s="59">
        <v>1</v>
      </c>
      <c r="O10" s="60">
        <v>79</v>
      </c>
      <c r="P10" s="61">
        <f t="shared" ref="P10" si="4">O10/O10</f>
        <v>1</v>
      </c>
    </row>
    <row r="11" spans="1:28" s="11" customFormat="1" ht="26.1" customHeight="1" x14ac:dyDescent="0.3">
      <c r="A11" s="115"/>
      <c r="B11" s="30"/>
      <c r="C11" s="128" t="s">
        <v>22</v>
      </c>
      <c r="D11" s="13" t="s">
        <v>4</v>
      </c>
      <c r="E11" s="55">
        <v>26</v>
      </c>
      <c r="F11" s="54">
        <f>E11/50</f>
        <v>0.52</v>
      </c>
      <c r="G11" s="55">
        <v>21</v>
      </c>
      <c r="H11" s="56">
        <f>G11/39</f>
        <v>0.53846153846153844</v>
      </c>
      <c r="I11" s="55">
        <v>0</v>
      </c>
      <c r="J11" s="54">
        <f>I11/I13</f>
        <v>0</v>
      </c>
      <c r="K11" s="55">
        <v>0</v>
      </c>
      <c r="L11" s="54">
        <v>0</v>
      </c>
      <c r="M11" s="55">
        <v>0</v>
      </c>
      <c r="N11" s="54">
        <v>0</v>
      </c>
      <c r="O11" s="55">
        <v>47</v>
      </c>
      <c r="P11" s="95">
        <f t="shared" ref="P11" si="5">O11/O13</f>
        <v>0.52222222222222225</v>
      </c>
    </row>
    <row r="12" spans="1:28" s="11" customFormat="1" ht="26.1" customHeight="1" x14ac:dyDescent="0.3">
      <c r="A12" s="115"/>
      <c r="B12" s="30"/>
      <c r="C12" s="129"/>
      <c r="D12" s="14" t="s">
        <v>5</v>
      </c>
      <c r="E12" s="51">
        <v>24</v>
      </c>
      <c r="F12" s="105">
        <f>E12/50</f>
        <v>0.48</v>
      </c>
      <c r="G12" s="51">
        <v>18</v>
      </c>
      <c r="H12" s="82">
        <f>G12/39</f>
        <v>0.46153846153846156</v>
      </c>
      <c r="I12" s="83">
        <v>1</v>
      </c>
      <c r="J12" s="88">
        <f>I12/I13</f>
        <v>1</v>
      </c>
      <c r="K12" s="83">
        <v>0</v>
      </c>
      <c r="L12" s="52">
        <v>0</v>
      </c>
      <c r="M12" s="83">
        <v>0</v>
      </c>
      <c r="N12" s="52">
        <v>0</v>
      </c>
      <c r="O12" s="83">
        <v>43</v>
      </c>
      <c r="P12" s="63">
        <f t="shared" ref="P12" si="6">O12/O13</f>
        <v>0.4777777777777778</v>
      </c>
    </row>
    <row r="13" spans="1:28" s="11" customFormat="1" ht="26.1" customHeight="1" thickBot="1" x14ac:dyDescent="0.35">
      <c r="A13" s="115"/>
      <c r="B13" s="30"/>
      <c r="C13" s="131"/>
      <c r="D13" s="16" t="s">
        <v>23</v>
      </c>
      <c r="E13" s="60">
        <v>50</v>
      </c>
      <c r="F13" s="74">
        <f>E13/O13</f>
        <v>0.55555555555555558</v>
      </c>
      <c r="G13" s="60">
        <v>39</v>
      </c>
      <c r="H13" s="59">
        <v>1</v>
      </c>
      <c r="I13" s="60">
        <v>1</v>
      </c>
      <c r="J13" s="59">
        <f>I13/I13</f>
        <v>1</v>
      </c>
      <c r="K13" s="60">
        <v>0</v>
      </c>
      <c r="L13" s="59">
        <v>1</v>
      </c>
      <c r="M13" s="60">
        <v>0</v>
      </c>
      <c r="N13" s="59">
        <v>1</v>
      </c>
      <c r="O13" s="60">
        <v>90</v>
      </c>
      <c r="P13" s="61">
        <f t="shared" ref="P13" si="7">O13/O13</f>
        <v>1</v>
      </c>
    </row>
    <row r="14" spans="1:28" s="23" customFormat="1" ht="12" customHeight="1" thickBot="1" x14ac:dyDescent="0.35">
      <c r="A14" s="115"/>
      <c r="B14" s="30"/>
      <c r="C14" s="36"/>
      <c r="D14" s="18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38"/>
      <c r="Q14" s="22"/>
      <c r="Z14" s="22"/>
      <c r="AA14" s="22"/>
      <c r="AB14" s="22"/>
    </row>
    <row r="15" spans="1:28" s="11" customFormat="1" ht="26.1" customHeight="1" thickBot="1" x14ac:dyDescent="0.35">
      <c r="A15" s="116"/>
      <c r="B15" s="67"/>
      <c r="C15" s="117" t="s">
        <v>27</v>
      </c>
      <c r="D15" s="118"/>
      <c r="E15" s="43">
        <v>100</v>
      </c>
      <c r="F15" s="43">
        <f>E15/200</f>
        <v>0.5</v>
      </c>
      <c r="G15" s="43">
        <v>95</v>
      </c>
      <c r="H15" s="43">
        <f>G15/O15</f>
        <v>0.47499999999999998</v>
      </c>
      <c r="I15" s="43">
        <v>5</v>
      </c>
      <c r="J15" s="43">
        <f>I15/O15</f>
        <v>2.5000000000000001E-2</v>
      </c>
      <c r="K15" s="43">
        <v>0</v>
      </c>
      <c r="L15" s="90">
        <v>0</v>
      </c>
      <c r="M15" s="43">
        <v>0</v>
      </c>
      <c r="N15" s="90">
        <v>0</v>
      </c>
      <c r="O15" s="43">
        <v>200</v>
      </c>
      <c r="P15" s="46">
        <v>1</v>
      </c>
    </row>
    <row r="16" spans="1:28" s="22" customFormat="1" ht="12" customHeight="1" thickBot="1" x14ac:dyDescent="0.35">
      <c r="A16" s="17"/>
      <c r="B16" s="17"/>
      <c r="C16" s="36"/>
      <c r="D16" s="18"/>
      <c r="E16" s="27"/>
      <c r="F16" s="28"/>
      <c r="G16" s="27"/>
      <c r="H16" s="28"/>
      <c r="I16" s="27"/>
      <c r="J16" s="29"/>
      <c r="K16" s="27"/>
      <c r="L16" s="28"/>
      <c r="M16" s="27"/>
      <c r="N16" s="28"/>
      <c r="O16" s="27"/>
      <c r="P16" s="29"/>
    </row>
    <row r="17" spans="1:16" s="11" customFormat="1" ht="26.1" customHeight="1" x14ac:dyDescent="0.3">
      <c r="A17" s="114" t="s">
        <v>9</v>
      </c>
      <c r="B17" s="76"/>
      <c r="C17" s="111" t="s">
        <v>20</v>
      </c>
      <c r="D17" s="13" t="s">
        <v>4</v>
      </c>
      <c r="E17" s="55">
        <v>11</v>
      </c>
      <c r="F17" s="56">
        <f>E17/14</f>
        <v>0.7857142857142857</v>
      </c>
      <c r="G17" s="55">
        <v>44</v>
      </c>
      <c r="H17" s="56">
        <f>G17/G19</f>
        <v>0.61971830985915488</v>
      </c>
      <c r="I17" s="55">
        <v>12</v>
      </c>
      <c r="J17" s="56">
        <f t="shared" ref="J17" si="8">I17/I19</f>
        <v>0.5714285714285714</v>
      </c>
      <c r="K17" s="55">
        <v>1</v>
      </c>
      <c r="L17" s="54">
        <f>K17/K19</f>
        <v>1</v>
      </c>
      <c r="M17" s="55">
        <v>2</v>
      </c>
      <c r="N17" s="56">
        <f>M17/M19</f>
        <v>0.66666666666666663</v>
      </c>
      <c r="O17" s="55">
        <v>70</v>
      </c>
      <c r="P17" s="62">
        <f>O17/O19</f>
        <v>0.63636363636363635</v>
      </c>
    </row>
    <row r="18" spans="1:16" s="11" customFormat="1" ht="26.1" customHeight="1" x14ac:dyDescent="0.3">
      <c r="A18" s="115"/>
      <c r="B18" s="30"/>
      <c r="C18" s="112"/>
      <c r="D18" s="14" t="s">
        <v>5</v>
      </c>
      <c r="E18" s="51">
        <v>3</v>
      </c>
      <c r="F18" s="53">
        <f>E18/14</f>
        <v>0.21428571428571427</v>
      </c>
      <c r="G18" s="51">
        <v>27</v>
      </c>
      <c r="H18" s="53">
        <f>G18/G19</f>
        <v>0.38028169014084506</v>
      </c>
      <c r="I18" s="51">
        <v>9</v>
      </c>
      <c r="J18" s="53">
        <f t="shared" ref="J18" si="9">I18/I19</f>
        <v>0.42857142857142855</v>
      </c>
      <c r="K18" s="51">
        <v>0</v>
      </c>
      <c r="L18" s="52">
        <f>K18/K19</f>
        <v>0</v>
      </c>
      <c r="M18" s="51">
        <v>1</v>
      </c>
      <c r="N18" s="53">
        <f>M18/M19</f>
        <v>0.33333333333333331</v>
      </c>
      <c r="O18" s="51">
        <v>40</v>
      </c>
      <c r="P18" s="63">
        <f>O18/O19</f>
        <v>0.36363636363636365</v>
      </c>
    </row>
    <row r="19" spans="1:16" s="11" customFormat="1" ht="26.1" customHeight="1" thickBot="1" x14ac:dyDescent="0.35">
      <c r="A19" s="115"/>
      <c r="B19" s="30"/>
      <c r="C19" s="113"/>
      <c r="D19" s="16" t="s">
        <v>23</v>
      </c>
      <c r="E19" s="60">
        <v>14</v>
      </c>
      <c r="F19" s="59">
        <v>1</v>
      </c>
      <c r="G19" s="60">
        <v>71</v>
      </c>
      <c r="H19" s="59">
        <f>G19/G19</f>
        <v>1</v>
      </c>
      <c r="I19" s="60">
        <v>21</v>
      </c>
      <c r="J19" s="59">
        <f t="shared" ref="J19" si="10">I19/I19</f>
        <v>1</v>
      </c>
      <c r="K19" s="60">
        <v>1</v>
      </c>
      <c r="L19" s="59">
        <f>K19/K19</f>
        <v>1</v>
      </c>
      <c r="M19" s="60">
        <v>3</v>
      </c>
      <c r="N19" s="59">
        <f>M19/M19</f>
        <v>1</v>
      </c>
      <c r="O19" s="60">
        <v>110</v>
      </c>
      <c r="P19" s="61">
        <f>O19/O19</f>
        <v>1</v>
      </c>
    </row>
    <row r="20" spans="1:16" s="11" customFormat="1" ht="26.1" customHeight="1" x14ac:dyDescent="0.3">
      <c r="A20" s="115"/>
      <c r="B20" s="30"/>
      <c r="C20" s="111" t="s">
        <v>21</v>
      </c>
      <c r="D20" s="13" t="s">
        <v>4</v>
      </c>
      <c r="E20" s="55">
        <v>100</v>
      </c>
      <c r="F20" s="56">
        <f>E20/135</f>
        <v>0.7407407407407407</v>
      </c>
      <c r="G20" s="55">
        <v>145</v>
      </c>
      <c r="H20" s="56">
        <f>G20/G22</f>
        <v>0.72499999999999998</v>
      </c>
      <c r="I20" s="55">
        <v>13</v>
      </c>
      <c r="J20" s="56">
        <f t="shared" ref="J20" si="11">I20/I22</f>
        <v>0.5</v>
      </c>
      <c r="K20" s="55">
        <v>1</v>
      </c>
      <c r="L20" s="54">
        <f t="shared" ref="L20" si="12">K20/K22</f>
        <v>0.25</v>
      </c>
      <c r="M20" s="55">
        <v>13</v>
      </c>
      <c r="N20" s="56">
        <f>M20/M22</f>
        <v>0.9285714285714286</v>
      </c>
      <c r="O20" s="55">
        <v>272</v>
      </c>
      <c r="P20" s="95">
        <f t="shared" ref="P20" si="13">O20/O22</f>
        <v>0.71767810026385226</v>
      </c>
    </row>
    <row r="21" spans="1:16" s="11" customFormat="1" ht="26.1" customHeight="1" x14ac:dyDescent="0.3">
      <c r="A21" s="115"/>
      <c r="B21" s="30"/>
      <c r="C21" s="112"/>
      <c r="D21" s="14" t="s">
        <v>5</v>
      </c>
      <c r="E21" s="51">
        <v>35</v>
      </c>
      <c r="F21" s="53">
        <f>E21/135</f>
        <v>0.25925925925925924</v>
      </c>
      <c r="G21" s="51">
        <v>55</v>
      </c>
      <c r="H21" s="53">
        <f>G21/G22</f>
        <v>0.27500000000000002</v>
      </c>
      <c r="I21" s="51">
        <v>13</v>
      </c>
      <c r="J21" s="53">
        <f t="shared" ref="J21" si="14">I21/I22</f>
        <v>0.5</v>
      </c>
      <c r="K21" s="51">
        <v>3</v>
      </c>
      <c r="L21" s="52">
        <f t="shared" ref="L21" si="15">K21/K22</f>
        <v>0.75</v>
      </c>
      <c r="M21" s="51">
        <v>1</v>
      </c>
      <c r="N21" s="53">
        <f>M21/M22</f>
        <v>7.1428571428571425E-2</v>
      </c>
      <c r="O21" s="51">
        <v>107</v>
      </c>
      <c r="P21" s="63">
        <f t="shared" ref="P21" si="16">O21/O22</f>
        <v>0.28232189973614774</v>
      </c>
    </row>
    <row r="22" spans="1:16" s="11" customFormat="1" ht="26.1" customHeight="1" thickBot="1" x14ac:dyDescent="0.35">
      <c r="A22" s="115"/>
      <c r="B22" s="30"/>
      <c r="C22" s="113"/>
      <c r="D22" s="16" t="s">
        <v>23</v>
      </c>
      <c r="E22" s="60">
        <v>135</v>
      </c>
      <c r="F22" s="59">
        <v>1</v>
      </c>
      <c r="G22" s="60">
        <v>200</v>
      </c>
      <c r="H22" s="59">
        <f>G22/G22</f>
        <v>1</v>
      </c>
      <c r="I22" s="60">
        <v>26</v>
      </c>
      <c r="J22" s="59">
        <f t="shared" ref="J22" si="17">I22/I22</f>
        <v>1</v>
      </c>
      <c r="K22" s="60">
        <v>4</v>
      </c>
      <c r="L22" s="59">
        <f t="shared" ref="L22" si="18">K22/K22</f>
        <v>1</v>
      </c>
      <c r="M22" s="60">
        <v>14</v>
      </c>
      <c r="N22" s="59">
        <f>M22/M22</f>
        <v>1</v>
      </c>
      <c r="O22" s="60">
        <v>379</v>
      </c>
      <c r="P22" s="61">
        <f t="shared" ref="P22" si="19">O22/O22</f>
        <v>1</v>
      </c>
    </row>
    <row r="23" spans="1:16" s="11" customFormat="1" ht="26.1" customHeight="1" x14ac:dyDescent="0.3">
      <c r="A23" s="115"/>
      <c r="B23" s="30"/>
      <c r="C23" s="111" t="s">
        <v>22</v>
      </c>
      <c r="D23" s="13" t="s">
        <v>4</v>
      </c>
      <c r="E23" s="55">
        <v>89</v>
      </c>
      <c r="F23" s="56">
        <f>E23/125</f>
        <v>0.71199999999999997</v>
      </c>
      <c r="G23" s="55">
        <v>109</v>
      </c>
      <c r="H23" s="56">
        <f>G23/G25</f>
        <v>0.62643678160919536</v>
      </c>
      <c r="I23" s="55">
        <v>13</v>
      </c>
      <c r="J23" s="54">
        <f t="shared" ref="J23" si="20">I23/I25</f>
        <v>0.72222222222222221</v>
      </c>
      <c r="K23" s="55">
        <v>0</v>
      </c>
      <c r="L23" s="54">
        <f t="shared" ref="L23" si="21">K23/K25</f>
        <v>0</v>
      </c>
      <c r="M23" s="55">
        <v>6</v>
      </c>
      <c r="N23" s="56">
        <f t="shared" ref="N23" si="22">M23/M25</f>
        <v>0.6</v>
      </c>
      <c r="O23" s="55">
        <v>217</v>
      </c>
      <c r="P23" s="104">
        <f t="shared" ref="P23" si="23">O23/O25</f>
        <v>0.65957446808510634</v>
      </c>
    </row>
    <row r="24" spans="1:16" s="11" customFormat="1" ht="26.1" customHeight="1" x14ac:dyDescent="0.3">
      <c r="A24" s="115"/>
      <c r="B24" s="30"/>
      <c r="C24" s="112"/>
      <c r="D24" s="14" t="s">
        <v>5</v>
      </c>
      <c r="E24" s="51">
        <v>36</v>
      </c>
      <c r="F24" s="53">
        <f>E24/125</f>
        <v>0.28799999999999998</v>
      </c>
      <c r="G24" s="51">
        <v>65</v>
      </c>
      <c r="H24" s="53">
        <f>G24/G25</f>
        <v>0.37356321839080459</v>
      </c>
      <c r="I24" s="51">
        <v>5</v>
      </c>
      <c r="J24" s="52">
        <f t="shared" ref="J24" si="24">I24/I25</f>
        <v>0.27777777777777779</v>
      </c>
      <c r="K24" s="51">
        <v>2</v>
      </c>
      <c r="L24" s="52">
        <f t="shared" ref="L24" si="25">K24/K25</f>
        <v>1</v>
      </c>
      <c r="M24" s="51">
        <v>4</v>
      </c>
      <c r="N24" s="53">
        <f t="shared" ref="N24" si="26">M24/M25</f>
        <v>0.4</v>
      </c>
      <c r="O24" s="51">
        <v>112</v>
      </c>
      <c r="P24" s="58">
        <f t="shared" ref="P24" si="27">O24/O25</f>
        <v>0.34042553191489361</v>
      </c>
    </row>
    <row r="25" spans="1:16" s="11" customFormat="1" ht="26.1" customHeight="1" thickBot="1" x14ac:dyDescent="0.35">
      <c r="A25" s="115"/>
      <c r="B25" s="30"/>
      <c r="C25" s="113"/>
      <c r="D25" s="16" t="s">
        <v>23</v>
      </c>
      <c r="E25" s="60">
        <v>125</v>
      </c>
      <c r="F25" s="59">
        <v>1</v>
      </c>
      <c r="G25" s="60">
        <v>174</v>
      </c>
      <c r="H25" s="59">
        <f>G25/G25</f>
        <v>1</v>
      </c>
      <c r="I25" s="60">
        <v>18</v>
      </c>
      <c r="J25" s="59">
        <f t="shared" ref="J25" si="28">I25/I25</f>
        <v>1</v>
      </c>
      <c r="K25" s="60">
        <v>2</v>
      </c>
      <c r="L25" s="59">
        <f t="shared" ref="L25" si="29">K25/K25</f>
        <v>1</v>
      </c>
      <c r="M25" s="60">
        <v>10</v>
      </c>
      <c r="N25" s="59">
        <f t="shared" ref="N25" si="30">M25/M25</f>
        <v>1</v>
      </c>
      <c r="O25" s="60">
        <v>329</v>
      </c>
      <c r="P25" s="61">
        <f t="shared" ref="P25" si="31">O25/O25</f>
        <v>1</v>
      </c>
    </row>
    <row r="26" spans="1:16" s="11" customFormat="1" ht="9.75" customHeight="1" thickBot="1" x14ac:dyDescent="0.35">
      <c r="A26" s="115"/>
      <c r="B26" s="30"/>
      <c r="C26" s="65"/>
      <c r="D26" s="64"/>
      <c r="E26" s="77"/>
      <c r="F26" s="78"/>
      <c r="G26" s="77"/>
      <c r="H26" s="79"/>
      <c r="I26" s="77"/>
      <c r="J26" s="78"/>
      <c r="K26" s="77"/>
      <c r="L26" s="79"/>
      <c r="M26" s="77"/>
      <c r="N26" s="78"/>
      <c r="O26" s="77"/>
      <c r="P26" s="79"/>
    </row>
    <row r="27" spans="1:16" s="11" customFormat="1" ht="26.1" customHeight="1" thickBot="1" x14ac:dyDescent="0.35">
      <c r="A27" s="116"/>
      <c r="B27" s="75"/>
      <c r="C27" s="117" t="s">
        <v>28</v>
      </c>
      <c r="D27" s="119"/>
      <c r="E27" s="43">
        <v>274</v>
      </c>
      <c r="F27" s="44">
        <f>E27/818</f>
        <v>0.33496332518337407</v>
      </c>
      <c r="G27" s="43">
        <v>445</v>
      </c>
      <c r="H27" s="44">
        <f>G27/818</f>
        <v>0.54400977995110023</v>
      </c>
      <c r="I27" s="43">
        <v>65</v>
      </c>
      <c r="J27" s="44">
        <f>I27/818</f>
        <v>7.9462102689486558E-2</v>
      </c>
      <c r="K27" s="43">
        <v>7</v>
      </c>
      <c r="L27" s="44">
        <f>K27/818</f>
        <v>8.557457212713936E-3</v>
      </c>
      <c r="M27" s="43">
        <v>27</v>
      </c>
      <c r="N27" s="44">
        <f>M27/818</f>
        <v>3.3007334963325183E-2</v>
      </c>
      <c r="O27" s="43">
        <v>818</v>
      </c>
      <c r="P27" s="46">
        <v>1</v>
      </c>
    </row>
    <row r="28" spans="1:16" s="11" customFormat="1" ht="14.25" customHeight="1" thickBot="1" x14ac:dyDescent="0.35">
      <c r="A28" s="17"/>
      <c r="B28" s="17"/>
      <c r="C28" s="36"/>
      <c r="D28" s="18"/>
      <c r="E28" s="27"/>
      <c r="F28" s="28"/>
      <c r="G28" s="27"/>
      <c r="H28" s="28"/>
      <c r="I28" s="27"/>
      <c r="J28" s="29"/>
      <c r="K28" s="27"/>
      <c r="L28" s="28"/>
      <c r="M28" s="27"/>
      <c r="N28" s="28"/>
      <c r="O28" s="27"/>
      <c r="P28" s="6"/>
    </row>
    <row r="29" spans="1:16" s="11" customFormat="1" ht="26.1" customHeight="1" x14ac:dyDescent="0.3">
      <c r="A29" s="114" t="s">
        <v>11</v>
      </c>
      <c r="B29" s="75"/>
      <c r="C29" s="111" t="s">
        <v>20</v>
      </c>
      <c r="D29" s="13" t="s">
        <v>4</v>
      </c>
      <c r="E29" s="55">
        <v>9</v>
      </c>
      <c r="F29" s="56">
        <f>E29/13</f>
        <v>0.69230769230769229</v>
      </c>
      <c r="G29" s="55">
        <v>17</v>
      </c>
      <c r="H29" s="56">
        <f t="shared" ref="H29" si="32">G29/G31</f>
        <v>0.65384615384615385</v>
      </c>
      <c r="I29" s="55">
        <v>3</v>
      </c>
      <c r="J29" s="54">
        <f t="shared" ref="J29" si="33">I29/I31</f>
        <v>0.375</v>
      </c>
      <c r="K29" s="55">
        <v>0</v>
      </c>
      <c r="L29" s="54">
        <v>0</v>
      </c>
      <c r="M29" s="55">
        <v>2</v>
      </c>
      <c r="N29" s="54">
        <f t="shared" ref="N29" si="34">M29/M31</f>
        <v>0.66666666666666663</v>
      </c>
      <c r="O29" s="55">
        <v>31</v>
      </c>
      <c r="P29" s="57">
        <f>O29/O31</f>
        <v>0.62</v>
      </c>
    </row>
    <row r="30" spans="1:16" s="11" customFormat="1" ht="26.1" customHeight="1" x14ac:dyDescent="0.3">
      <c r="A30" s="115"/>
      <c r="B30" s="30"/>
      <c r="C30" s="112"/>
      <c r="D30" s="14" t="s">
        <v>5</v>
      </c>
      <c r="E30" s="51">
        <v>4</v>
      </c>
      <c r="F30" s="53">
        <f>E30/13</f>
        <v>0.30769230769230771</v>
      </c>
      <c r="G30" s="51">
        <v>9</v>
      </c>
      <c r="H30" s="89">
        <f t="shared" ref="H30" si="35">G30/G31</f>
        <v>0.34615384615384615</v>
      </c>
      <c r="I30" s="83">
        <v>5</v>
      </c>
      <c r="J30" s="88">
        <f t="shared" ref="J30" si="36">I30/I31</f>
        <v>0.625</v>
      </c>
      <c r="K30" s="83">
        <v>0</v>
      </c>
      <c r="L30" s="88">
        <v>0</v>
      </c>
      <c r="M30" s="83">
        <v>1</v>
      </c>
      <c r="N30" s="88">
        <f t="shared" ref="N30" si="37">M30/M31</f>
        <v>0.33333333333333331</v>
      </c>
      <c r="O30" s="51">
        <v>19</v>
      </c>
      <c r="P30" s="58">
        <f>O30/O31</f>
        <v>0.38</v>
      </c>
    </row>
    <row r="31" spans="1:16" s="11" customFormat="1" ht="26.1" customHeight="1" thickBot="1" x14ac:dyDescent="0.35">
      <c r="A31" s="115"/>
      <c r="B31" s="30"/>
      <c r="C31" s="113"/>
      <c r="D31" s="16" t="s">
        <v>23</v>
      </c>
      <c r="E31" s="60">
        <v>13</v>
      </c>
      <c r="F31" s="59">
        <v>1</v>
      </c>
      <c r="G31" s="60">
        <v>26</v>
      </c>
      <c r="H31" s="59">
        <f t="shared" ref="H31" si="38">G31/G31</f>
        <v>1</v>
      </c>
      <c r="I31" s="60">
        <v>8</v>
      </c>
      <c r="J31" s="59">
        <f t="shared" ref="J31" si="39">I31/I31</f>
        <v>1</v>
      </c>
      <c r="K31" s="60">
        <v>0</v>
      </c>
      <c r="L31" s="59">
        <v>1</v>
      </c>
      <c r="M31" s="60">
        <v>3</v>
      </c>
      <c r="N31" s="59">
        <f t="shared" ref="N31" si="40">M31/M31</f>
        <v>1</v>
      </c>
      <c r="O31" s="60">
        <v>50</v>
      </c>
      <c r="P31" s="61">
        <f>O31/O31</f>
        <v>1</v>
      </c>
    </row>
    <row r="32" spans="1:16" s="11" customFormat="1" ht="26.1" customHeight="1" x14ac:dyDescent="0.3">
      <c r="A32" s="115"/>
      <c r="B32" s="30"/>
      <c r="C32" s="111" t="s">
        <v>21</v>
      </c>
      <c r="D32" s="13" t="s">
        <v>4</v>
      </c>
      <c r="E32" s="55">
        <v>24</v>
      </c>
      <c r="F32" s="56">
        <f>E32/50</f>
        <v>0.48</v>
      </c>
      <c r="G32" s="55">
        <v>30</v>
      </c>
      <c r="H32" s="56">
        <f t="shared" ref="H32" si="41">G32/G34</f>
        <v>0.55555555555555558</v>
      </c>
      <c r="I32" s="55">
        <v>2</v>
      </c>
      <c r="J32" s="56">
        <f t="shared" ref="J32" si="42">I32/I34</f>
        <v>0.16666666666666666</v>
      </c>
      <c r="K32" s="55">
        <v>0</v>
      </c>
      <c r="L32" s="55">
        <f t="shared" ref="L32" si="43">K32/K34</f>
        <v>0</v>
      </c>
      <c r="M32" s="55">
        <v>4</v>
      </c>
      <c r="N32" s="56">
        <f t="shared" ref="N32" si="44">M32/M34</f>
        <v>0.5714285714285714</v>
      </c>
      <c r="O32" s="55">
        <v>60</v>
      </c>
      <c r="P32" s="62">
        <f t="shared" ref="P32" si="45">O32/O34</f>
        <v>0.4838709677419355</v>
      </c>
    </row>
    <row r="33" spans="1:19" s="11" customFormat="1" ht="26.1" customHeight="1" x14ac:dyDescent="0.3">
      <c r="A33" s="115"/>
      <c r="B33" s="30"/>
      <c r="C33" s="112"/>
      <c r="D33" s="84" t="s">
        <v>5</v>
      </c>
      <c r="E33" s="83">
        <v>26</v>
      </c>
      <c r="F33" s="89">
        <f>E33/50</f>
        <v>0.52</v>
      </c>
      <c r="G33" s="83">
        <v>24</v>
      </c>
      <c r="H33" s="89">
        <f t="shared" ref="H33" si="46">G33/G34</f>
        <v>0.44444444444444442</v>
      </c>
      <c r="I33" s="83">
        <v>10</v>
      </c>
      <c r="J33" s="89">
        <f t="shared" ref="J33" si="47">I33/I34</f>
        <v>0.83333333333333337</v>
      </c>
      <c r="K33" s="83">
        <v>1</v>
      </c>
      <c r="L33" s="83">
        <f t="shared" ref="L33" si="48">K33/K34</f>
        <v>1</v>
      </c>
      <c r="M33" s="83">
        <v>3</v>
      </c>
      <c r="N33" s="89">
        <f t="shared" ref="N33" si="49">M33/M34</f>
        <v>0.42857142857142855</v>
      </c>
      <c r="O33" s="51">
        <v>64</v>
      </c>
      <c r="P33" s="63">
        <f t="shared" ref="P33" si="50">O33/O34</f>
        <v>0.5161290322580645</v>
      </c>
    </row>
    <row r="34" spans="1:19" s="11" customFormat="1" ht="26.1" customHeight="1" thickBot="1" x14ac:dyDescent="0.35">
      <c r="A34" s="115"/>
      <c r="B34" s="30"/>
      <c r="C34" s="113"/>
      <c r="D34" s="16" t="s">
        <v>23</v>
      </c>
      <c r="E34" s="60">
        <v>50</v>
      </c>
      <c r="F34" s="59">
        <v>1</v>
      </c>
      <c r="G34" s="60">
        <v>54</v>
      </c>
      <c r="H34" s="59">
        <f t="shared" ref="H34" si="51">G34/G34</f>
        <v>1</v>
      </c>
      <c r="I34" s="60">
        <v>12</v>
      </c>
      <c r="J34" s="59">
        <f t="shared" ref="J34" si="52">I34/I34</f>
        <v>1</v>
      </c>
      <c r="K34" s="60">
        <v>1</v>
      </c>
      <c r="L34" s="59">
        <f t="shared" ref="L34" si="53">K34/K34</f>
        <v>1</v>
      </c>
      <c r="M34" s="60">
        <v>7</v>
      </c>
      <c r="N34" s="59">
        <f t="shared" ref="N34" si="54">M34/M34</f>
        <v>1</v>
      </c>
      <c r="O34" s="60">
        <v>124</v>
      </c>
      <c r="P34" s="61">
        <f t="shared" ref="P34" si="55">O34/O34</f>
        <v>1</v>
      </c>
    </row>
    <row r="35" spans="1:19" s="11" customFormat="1" ht="26.1" customHeight="1" x14ac:dyDescent="0.3">
      <c r="A35" s="115"/>
      <c r="B35" s="30"/>
      <c r="C35" s="111" t="s">
        <v>22</v>
      </c>
      <c r="D35" s="13" t="s">
        <v>4</v>
      </c>
      <c r="E35" s="55">
        <v>31</v>
      </c>
      <c r="F35" s="85">
        <f>E35/63</f>
        <v>0.49206349206349204</v>
      </c>
      <c r="G35" s="55">
        <v>16</v>
      </c>
      <c r="H35" s="56">
        <f t="shared" ref="H35" si="56">G35/G37</f>
        <v>0.43243243243243246</v>
      </c>
      <c r="I35" s="55">
        <v>1</v>
      </c>
      <c r="J35" s="56">
        <f t="shared" ref="J35" si="57">I35/I37</f>
        <v>0.16666666666666666</v>
      </c>
      <c r="K35" s="55">
        <v>0</v>
      </c>
      <c r="L35" s="54">
        <v>0</v>
      </c>
      <c r="M35" s="55">
        <v>1</v>
      </c>
      <c r="N35" s="54">
        <f t="shared" ref="N35" si="58">M35/M37</f>
        <v>0.25</v>
      </c>
      <c r="O35" s="55">
        <v>49</v>
      </c>
      <c r="P35" s="62">
        <f t="shared" ref="P35" si="59">O35/O37</f>
        <v>0.44545454545454544</v>
      </c>
    </row>
    <row r="36" spans="1:19" s="11" customFormat="1" ht="26.1" customHeight="1" x14ac:dyDescent="0.3">
      <c r="A36" s="115"/>
      <c r="B36" s="30"/>
      <c r="C36" s="112"/>
      <c r="D36" s="14" t="s">
        <v>5</v>
      </c>
      <c r="E36" s="51">
        <v>32</v>
      </c>
      <c r="F36" s="53">
        <f>E36/63</f>
        <v>0.50793650793650791</v>
      </c>
      <c r="G36" s="51">
        <v>21</v>
      </c>
      <c r="H36" s="89">
        <f t="shared" ref="H36" si="60">G36/G37</f>
        <v>0.56756756756756754</v>
      </c>
      <c r="I36" s="83">
        <v>5</v>
      </c>
      <c r="J36" s="89">
        <f t="shared" ref="J36" si="61">I36/I37</f>
        <v>0.83333333333333337</v>
      </c>
      <c r="K36" s="83">
        <v>0</v>
      </c>
      <c r="L36" s="88">
        <v>0</v>
      </c>
      <c r="M36" s="83">
        <v>3</v>
      </c>
      <c r="N36" s="88">
        <f t="shared" ref="N36" si="62">M36/M37</f>
        <v>0.75</v>
      </c>
      <c r="O36" s="51">
        <v>61</v>
      </c>
      <c r="P36" s="63">
        <f t="shared" ref="P36" si="63">O36/O37</f>
        <v>0.55454545454545456</v>
      </c>
      <c r="S36" s="11">
        <v>284</v>
      </c>
    </row>
    <row r="37" spans="1:19" s="11" customFormat="1" ht="26.1" customHeight="1" thickBot="1" x14ac:dyDescent="0.35">
      <c r="A37" s="115"/>
      <c r="B37" s="30"/>
      <c r="C37" s="113"/>
      <c r="D37" s="16" t="s">
        <v>23</v>
      </c>
      <c r="E37" s="60">
        <v>63</v>
      </c>
      <c r="F37" s="59">
        <v>1</v>
      </c>
      <c r="G37" s="60">
        <v>37</v>
      </c>
      <c r="H37" s="59">
        <f t="shared" ref="H37" si="64">G37/G37</f>
        <v>1</v>
      </c>
      <c r="I37" s="60">
        <v>6</v>
      </c>
      <c r="J37" s="59">
        <f t="shared" ref="J37" si="65">I37/I37</f>
        <v>1</v>
      </c>
      <c r="K37" s="60">
        <v>0</v>
      </c>
      <c r="L37" s="59">
        <v>1</v>
      </c>
      <c r="M37" s="60">
        <v>4</v>
      </c>
      <c r="N37" s="59">
        <f t="shared" ref="N37" si="66">M37/M37</f>
        <v>1</v>
      </c>
      <c r="O37" s="60">
        <v>110</v>
      </c>
      <c r="P37" s="61">
        <f t="shared" ref="P37" si="67">O37/O37</f>
        <v>1</v>
      </c>
    </row>
    <row r="38" spans="1:19" s="22" customFormat="1" ht="10.5" customHeight="1" thickBot="1" x14ac:dyDescent="0.35">
      <c r="A38" s="115"/>
      <c r="B38" s="30"/>
      <c r="C38" s="37"/>
      <c r="D38" s="18"/>
      <c r="E38" s="19"/>
      <c r="F38" s="20"/>
      <c r="G38" s="19"/>
      <c r="H38" s="20"/>
      <c r="I38" s="19"/>
      <c r="J38" s="20"/>
      <c r="K38" s="19"/>
      <c r="L38" s="20"/>
      <c r="M38" s="19"/>
      <c r="N38" s="20"/>
      <c r="O38" s="19"/>
      <c r="P38" s="20"/>
    </row>
    <row r="39" spans="1:19" s="11" customFormat="1" ht="26.1" customHeight="1" thickBot="1" x14ac:dyDescent="0.35">
      <c r="A39" s="116"/>
      <c r="B39" s="75"/>
      <c r="C39" s="117" t="s">
        <v>29</v>
      </c>
      <c r="D39" s="118"/>
      <c r="E39" s="73">
        <v>126</v>
      </c>
      <c r="F39" s="39">
        <f>E39/284</f>
        <v>0.44366197183098594</v>
      </c>
      <c r="G39" s="40">
        <v>117</v>
      </c>
      <c r="H39" s="41">
        <f>G39/284</f>
        <v>0.4119718309859155</v>
      </c>
      <c r="I39" s="40">
        <v>26</v>
      </c>
      <c r="J39" s="39">
        <f>I39/284</f>
        <v>9.154929577464789E-2</v>
      </c>
      <c r="K39" s="40">
        <v>1</v>
      </c>
      <c r="L39" s="39">
        <f>K39/284</f>
        <v>3.5211267605633804E-3</v>
      </c>
      <c r="M39" s="40">
        <v>14</v>
      </c>
      <c r="N39" s="39">
        <f>M39/284</f>
        <v>4.9295774647887321E-2</v>
      </c>
      <c r="O39" s="40">
        <v>284</v>
      </c>
      <c r="P39" s="42">
        <v>1</v>
      </c>
    </row>
    <row r="40" spans="1:19" s="11" customFormat="1" ht="15.75" customHeight="1" thickBot="1" x14ac:dyDescent="0.35">
      <c r="A40" s="17"/>
      <c r="B40" s="17"/>
      <c r="C40" s="36"/>
      <c r="D40" s="18"/>
      <c r="E40" s="27"/>
      <c r="F40" s="28"/>
      <c r="G40" s="27"/>
      <c r="H40" s="28"/>
      <c r="I40" s="27"/>
      <c r="J40" s="29"/>
      <c r="K40" s="27"/>
      <c r="L40" s="28"/>
      <c r="M40" s="27"/>
      <c r="N40" s="28"/>
      <c r="O40" s="27"/>
      <c r="P40" s="6"/>
    </row>
    <row r="41" spans="1:19" s="11" customFormat="1" ht="26.1" customHeight="1" thickBot="1" x14ac:dyDescent="0.35">
      <c r="A41" s="114" t="s">
        <v>10</v>
      </c>
      <c r="B41" s="67"/>
      <c r="C41" s="111" t="s">
        <v>20</v>
      </c>
      <c r="D41" s="47" t="s">
        <v>4</v>
      </c>
      <c r="E41" s="55">
        <v>1</v>
      </c>
      <c r="F41" s="54">
        <f>E41/2</f>
        <v>0.5</v>
      </c>
      <c r="G41" s="55">
        <v>2</v>
      </c>
      <c r="H41" s="56">
        <f t="shared" ref="H41" si="68">G41/G43</f>
        <v>0.33333333333333331</v>
      </c>
      <c r="I41" s="55">
        <v>1</v>
      </c>
      <c r="J41" s="56">
        <f t="shared" ref="J41" si="69">I41/I43</f>
        <v>0.33333333333333331</v>
      </c>
      <c r="K41" s="55">
        <v>0</v>
      </c>
      <c r="L41" s="54">
        <v>0</v>
      </c>
      <c r="M41" s="55">
        <v>0</v>
      </c>
      <c r="N41" s="54">
        <v>0</v>
      </c>
      <c r="O41" s="55">
        <v>4</v>
      </c>
      <c r="P41" s="57">
        <f>O41/O43</f>
        <v>0.36363636363636365</v>
      </c>
    </row>
    <row r="42" spans="1:19" s="11" customFormat="1" ht="26.1" customHeight="1" x14ac:dyDescent="0.3">
      <c r="A42" s="115"/>
      <c r="B42" s="67"/>
      <c r="C42" s="112"/>
      <c r="D42" s="102" t="s">
        <v>5</v>
      </c>
      <c r="E42" s="83">
        <v>1</v>
      </c>
      <c r="F42" s="86">
        <f>E42/2</f>
        <v>0.5</v>
      </c>
      <c r="G42" s="83">
        <v>4</v>
      </c>
      <c r="H42" s="89">
        <f t="shared" ref="H42" si="70">G42/G43</f>
        <v>0.66666666666666663</v>
      </c>
      <c r="I42" s="83">
        <v>2</v>
      </c>
      <c r="J42" s="89">
        <f t="shared" ref="J42" si="71">I42/I43</f>
        <v>0.66666666666666663</v>
      </c>
      <c r="K42" s="83">
        <v>0</v>
      </c>
      <c r="L42" s="88">
        <v>0</v>
      </c>
      <c r="M42" s="83">
        <v>0</v>
      </c>
      <c r="N42" s="88">
        <v>0</v>
      </c>
      <c r="O42" s="83">
        <v>7</v>
      </c>
      <c r="P42" s="58">
        <f>O42/O43</f>
        <v>0.63636363636363635</v>
      </c>
    </row>
    <row r="43" spans="1:19" s="11" customFormat="1" ht="26.1" customHeight="1" thickBot="1" x14ac:dyDescent="0.35">
      <c r="A43" s="115"/>
      <c r="B43" s="67"/>
      <c r="C43" s="113"/>
      <c r="D43" s="48" t="s">
        <v>23</v>
      </c>
      <c r="E43" s="60">
        <v>2</v>
      </c>
      <c r="F43" s="59">
        <v>1</v>
      </c>
      <c r="G43" s="60">
        <v>6</v>
      </c>
      <c r="H43" s="59">
        <f t="shared" ref="H43" si="72">G43/G43</f>
        <v>1</v>
      </c>
      <c r="I43" s="60">
        <v>3</v>
      </c>
      <c r="J43" s="59">
        <f t="shared" ref="J43" si="73">I43/I43</f>
        <v>1</v>
      </c>
      <c r="K43" s="60">
        <v>0</v>
      </c>
      <c r="L43" s="59">
        <v>1</v>
      </c>
      <c r="M43" s="60">
        <v>0</v>
      </c>
      <c r="N43" s="59">
        <v>1</v>
      </c>
      <c r="O43" s="60">
        <v>11</v>
      </c>
      <c r="P43" s="61">
        <f>O43/O43</f>
        <v>1</v>
      </c>
    </row>
    <row r="44" spans="1:19" s="11" customFormat="1" ht="26.1" customHeight="1" thickBot="1" x14ac:dyDescent="0.35">
      <c r="A44" s="115"/>
      <c r="B44" s="67"/>
      <c r="C44" s="111" t="s">
        <v>21</v>
      </c>
      <c r="D44" s="13" t="s">
        <v>4</v>
      </c>
      <c r="E44" s="55">
        <v>4</v>
      </c>
      <c r="F44" s="56">
        <f>E44/9</f>
        <v>0.44444444444444442</v>
      </c>
      <c r="G44" s="55">
        <v>9</v>
      </c>
      <c r="H44" s="56">
        <f t="shared" ref="H44" si="74">G44/G46</f>
        <v>0.28125</v>
      </c>
      <c r="I44" s="55">
        <v>2</v>
      </c>
      <c r="J44" s="54">
        <f t="shared" ref="J44" si="75">I44/I46</f>
        <v>0.5</v>
      </c>
      <c r="K44" s="55">
        <v>0</v>
      </c>
      <c r="L44" s="54">
        <f t="shared" ref="L44" si="76">K44/K46</f>
        <v>0</v>
      </c>
      <c r="M44" s="55">
        <v>0</v>
      </c>
      <c r="N44" s="54">
        <f>M44/M46</f>
        <v>0</v>
      </c>
      <c r="O44" s="55">
        <v>15</v>
      </c>
      <c r="P44" s="57">
        <f t="shared" ref="P44" si="77">O44/O46</f>
        <v>0.31914893617021278</v>
      </c>
    </row>
    <row r="45" spans="1:19" s="11" customFormat="1" ht="26.1" customHeight="1" x14ac:dyDescent="0.3">
      <c r="A45" s="115"/>
      <c r="B45" s="67"/>
      <c r="C45" s="112"/>
      <c r="D45" s="84" t="s">
        <v>5</v>
      </c>
      <c r="E45" s="83">
        <v>5</v>
      </c>
      <c r="F45" s="85">
        <f>E45/9</f>
        <v>0.55555555555555558</v>
      </c>
      <c r="G45" s="83">
        <v>23</v>
      </c>
      <c r="H45" s="89">
        <f t="shared" ref="H45" si="78">G45/G46</f>
        <v>0.71875</v>
      </c>
      <c r="I45" s="83">
        <v>2</v>
      </c>
      <c r="J45" s="88">
        <f t="shared" ref="J45" si="79">I45/I46</f>
        <v>0.5</v>
      </c>
      <c r="K45" s="83">
        <v>1</v>
      </c>
      <c r="L45" s="88">
        <f t="shared" ref="L45" si="80">K45/K46</f>
        <v>1</v>
      </c>
      <c r="M45" s="83">
        <v>1</v>
      </c>
      <c r="N45" s="88">
        <f>M45/M46</f>
        <v>1</v>
      </c>
      <c r="O45" s="83">
        <v>32</v>
      </c>
      <c r="P45" s="58">
        <f t="shared" ref="P45" si="81">O45/O46</f>
        <v>0.68085106382978722</v>
      </c>
    </row>
    <row r="46" spans="1:19" s="11" customFormat="1" ht="26.1" customHeight="1" thickBot="1" x14ac:dyDescent="0.35">
      <c r="A46" s="115"/>
      <c r="B46" s="67"/>
      <c r="C46" s="113"/>
      <c r="D46" s="16" t="s">
        <v>23</v>
      </c>
      <c r="E46" s="60">
        <v>9</v>
      </c>
      <c r="F46" s="59">
        <v>1</v>
      </c>
      <c r="G46" s="60">
        <v>32</v>
      </c>
      <c r="H46" s="59">
        <f t="shared" ref="H46" si="82">G46/G46</f>
        <v>1</v>
      </c>
      <c r="I46" s="60">
        <v>4</v>
      </c>
      <c r="J46" s="59">
        <f t="shared" ref="J46" si="83">I46/I46</f>
        <v>1</v>
      </c>
      <c r="K46" s="60">
        <v>1</v>
      </c>
      <c r="L46" s="59">
        <f t="shared" ref="L46" si="84">K46/K46</f>
        <v>1</v>
      </c>
      <c r="M46" s="60">
        <v>1</v>
      </c>
      <c r="N46" s="59">
        <f>M46/M46</f>
        <v>1</v>
      </c>
      <c r="O46" s="60">
        <v>47</v>
      </c>
      <c r="P46" s="61">
        <f t="shared" ref="P46" si="85">O46/O46</f>
        <v>1</v>
      </c>
    </row>
    <row r="47" spans="1:19" s="11" customFormat="1" ht="26.1" customHeight="1" x14ac:dyDescent="0.3">
      <c r="A47" s="115"/>
      <c r="B47" s="67"/>
      <c r="C47" s="111" t="s">
        <v>22</v>
      </c>
      <c r="D47" s="13" t="s">
        <v>4</v>
      </c>
      <c r="E47" s="55">
        <v>4</v>
      </c>
      <c r="F47" s="56">
        <f>E47/7</f>
        <v>0.5714285714285714</v>
      </c>
      <c r="G47" s="55">
        <v>7</v>
      </c>
      <c r="H47" s="56">
        <f t="shared" ref="H47" si="86">G47/G49</f>
        <v>0.46666666666666667</v>
      </c>
      <c r="I47" s="55">
        <v>0</v>
      </c>
      <c r="J47" s="54">
        <v>0</v>
      </c>
      <c r="K47" s="55">
        <v>0</v>
      </c>
      <c r="L47" s="54">
        <v>0</v>
      </c>
      <c r="M47" s="55">
        <v>0</v>
      </c>
      <c r="N47" s="54">
        <v>0</v>
      </c>
      <c r="O47" s="55">
        <v>11</v>
      </c>
      <c r="P47" s="57">
        <f t="shared" ref="P47" si="87">O47/O49</f>
        <v>0.5</v>
      </c>
    </row>
    <row r="48" spans="1:19" s="11" customFormat="1" ht="26.1" customHeight="1" x14ac:dyDescent="0.3">
      <c r="A48" s="115"/>
      <c r="B48" s="67"/>
      <c r="C48" s="112"/>
      <c r="D48" s="14" t="s">
        <v>5</v>
      </c>
      <c r="E48" s="51">
        <v>3</v>
      </c>
      <c r="F48" s="53">
        <f>E48/7</f>
        <v>0.42857142857142855</v>
      </c>
      <c r="G48" s="51">
        <v>8</v>
      </c>
      <c r="H48" s="89">
        <f t="shared" ref="H48" si="88">G48/G49</f>
        <v>0.53333333333333333</v>
      </c>
      <c r="I48" s="83">
        <v>0</v>
      </c>
      <c r="J48" s="88">
        <v>0</v>
      </c>
      <c r="K48" s="83">
        <v>0</v>
      </c>
      <c r="L48" s="88">
        <v>0</v>
      </c>
      <c r="M48" s="83">
        <v>0</v>
      </c>
      <c r="N48" s="88">
        <v>0</v>
      </c>
      <c r="O48" s="51">
        <v>11</v>
      </c>
      <c r="P48" s="58">
        <f t="shared" ref="P48" si="89">O48/O49</f>
        <v>0.5</v>
      </c>
    </row>
    <row r="49" spans="1:18" s="11" customFormat="1" ht="26.1" customHeight="1" thickBot="1" x14ac:dyDescent="0.35">
      <c r="A49" s="115"/>
      <c r="B49" s="67"/>
      <c r="C49" s="113"/>
      <c r="D49" s="16" t="s">
        <v>23</v>
      </c>
      <c r="E49" s="60">
        <v>7</v>
      </c>
      <c r="F49" s="59">
        <v>1</v>
      </c>
      <c r="G49" s="60">
        <v>15</v>
      </c>
      <c r="H49" s="59">
        <f t="shared" ref="H49" si="90">G49/G49</f>
        <v>1</v>
      </c>
      <c r="I49" s="60">
        <v>0</v>
      </c>
      <c r="J49" s="59">
        <v>1</v>
      </c>
      <c r="K49" s="60">
        <v>0</v>
      </c>
      <c r="L49" s="59">
        <v>1</v>
      </c>
      <c r="M49" s="60">
        <v>0</v>
      </c>
      <c r="N49" s="59">
        <v>1</v>
      </c>
      <c r="O49" s="60">
        <v>22</v>
      </c>
      <c r="P49" s="61">
        <f t="shared" ref="P49" si="91">O49/O49</f>
        <v>1</v>
      </c>
      <c r="R49" s="11">
        <v>80</v>
      </c>
    </row>
    <row r="50" spans="1:18" s="22" customFormat="1" ht="12" customHeight="1" thickBot="1" x14ac:dyDescent="0.35">
      <c r="A50" s="115"/>
      <c r="B50" s="67"/>
      <c r="C50" s="37"/>
      <c r="D50" s="18"/>
      <c r="F50" s="49"/>
      <c r="H50" s="49"/>
      <c r="J50" s="50"/>
      <c r="L50" s="50"/>
      <c r="N50" s="50"/>
      <c r="P50" s="50"/>
    </row>
    <row r="51" spans="1:18" s="11" customFormat="1" ht="26.1" customHeight="1" thickBot="1" x14ac:dyDescent="0.35">
      <c r="A51" s="116"/>
      <c r="B51" s="67"/>
      <c r="C51" s="117" t="s">
        <v>26</v>
      </c>
      <c r="D51" s="118"/>
      <c r="E51" s="43">
        <v>18</v>
      </c>
      <c r="F51" s="44">
        <f>E51/80</f>
        <v>0.22500000000000001</v>
      </c>
      <c r="G51" s="43">
        <v>53</v>
      </c>
      <c r="H51" s="44">
        <f>G51/80</f>
        <v>0.66249999999999998</v>
      </c>
      <c r="I51" s="43">
        <v>7</v>
      </c>
      <c r="J51" s="44">
        <f>I51/80</f>
        <v>8.7499999999999994E-2</v>
      </c>
      <c r="K51" s="43">
        <v>1</v>
      </c>
      <c r="L51" s="44">
        <f>K51/80</f>
        <v>1.2500000000000001E-2</v>
      </c>
      <c r="M51" s="43">
        <v>1</v>
      </c>
      <c r="N51" s="44">
        <f>M51/80</f>
        <v>1.2500000000000001E-2</v>
      </c>
      <c r="O51" s="43">
        <v>80</v>
      </c>
      <c r="P51" s="46">
        <v>1</v>
      </c>
    </row>
    <row r="52" spans="1:18" s="22" customFormat="1" ht="15.75" customHeight="1" thickBot="1" x14ac:dyDescent="0.35">
      <c r="A52" s="17"/>
      <c r="B52" s="17"/>
      <c r="C52" s="36"/>
      <c r="D52" s="18"/>
      <c r="E52" s="19"/>
      <c r="F52" s="21"/>
      <c r="G52" s="19"/>
      <c r="H52" s="21"/>
      <c r="I52" s="19"/>
      <c r="J52" s="20"/>
      <c r="K52" s="19"/>
      <c r="L52" s="21"/>
      <c r="M52" s="19"/>
      <c r="N52" s="21"/>
      <c r="O52" s="19"/>
      <c r="P52" s="29"/>
    </row>
    <row r="53" spans="1:18" s="11" customFormat="1" ht="26.1" customHeight="1" x14ac:dyDescent="0.3">
      <c r="A53" s="114" t="s">
        <v>6</v>
      </c>
      <c r="B53" s="67"/>
      <c r="C53" s="111" t="s">
        <v>20</v>
      </c>
      <c r="D53" s="47" t="s">
        <v>4</v>
      </c>
      <c r="E53" s="55">
        <v>4</v>
      </c>
      <c r="F53" s="56">
        <f>E53/6</f>
        <v>0.66666666666666663</v>
      </c>
      <c r="G53" s="55">
        <v>6</v>
      </c>
      <c r="H53" s="56">
        <f t="shared" ref="H53" si="92">G53/G55</f>
        <v>0.6</v>
      </c>
      <c r="I53" s="55">
        <v>0</v>
      </c>
      <c r="J53" s="54">
        <v>0</v>
      </c>
      <c r="K53" s="55">
        <v>0</v>
      </c>
      <c r="L53" s="54">
        <v>0</v>
      </c>
      <c r="M53" s="55">
        <v>0</v>
      </c>
      <c r="N53" s="54">
        <v>0</v>
      </c>
      <c r="O53" s="55">
        <v>10</v>
      </c>
      <c r="P53" s="62">
        <f>O53/O55</f>
        <v>0.625</v>
      </c>
    </row>
    <row r="54" spans="1:18" s="11" customFormat="1" ht="26.1" customHeight="1" x14ac:dyDescent="0.3">
      <c r="A54" s="115"/>
      <c r="B54" s="67"/>
      <c r="C54" s="112"/>
      <c r="D54" s="102" t="s">
        <v>5</v>
      </c>
      <c r="E54" s="83">
        <v>2</v>
      </c>
      <c r="F54" s="89">
        <f>E54/6</f>
        <v>0.33333333333333331</v>
      </c>
      <c r="G54" s="83">
        <v>4</v>
      </c>
      <c r="H54" s="89">
        <f t="shared" ref="H54" si="93">G54/G55</f>
        <v>0.4</v>
      </c>
      <c r="I54" s="83">
        <v>0</v>
      </c>
      <c r="J54" s="88">
        <v>0</v>
      </c>
      <c r="K54" s="83">
        <v>0</v>
      </c>
      <c r="L54" s="88">
        <v>0</v>
      </c>
      <c r="M54" s="83">
        <v>0</v>
      </c>
      <c r="N54" s="88">
        <v>0</v>
      </c>
      <c r="O54" s="83">
        <v>6</v>
      </c>
      <c r="P54" s="103">
        <f>O54/O55</f>
        <v>0.375</v>
      </c>
    </row>
    <row r="55" spans="1:18" s="22" customFormat="1" ht="26.1" customHeight="1" thickBot="1" x14ac:dyDescent="0.35">
      <c r="A55" s="115"/>
      <c r="B55" s="67"/>
      <c r="C55" s="113"/>
      <c r="D55" s="48" t="s">
        <v>23</v>
      </c>
      <c r="E55" s="60">
        <v>6</v>
      </c>
      <c r="F55" s="59">
        <v>1</v>
      </c>
      <c r="G55" s="60">
        <v>10</v>
      </c>
      <c r="H55" s="59">
        <f t="shared" ref="H55" si="94">G55/G55</f>
        <v>1</v>
      </c>
      <c r="I55" s="60">
        <v>0</v>
      </c>
      <c r="J55" s="59">
        <v>1</v>
      </c>
      <c r="K55" s="60">
        <v>0</v>
      </c>
      <c r="L55" s="59">
        <v>1</v>
      </c>
      <c r="M55" s="60">
        <v>0</v>
      </c>
      <c r="N55" s="59">
        <v>1</v>
      </c>
      <c r="O55" s="60">
        <v>16</v>
      </c>
      <c r="P55" s="61">
        <f>O55/O55</f>
        <v>1</v>
      </c>
    </row>
    <row r="56" spans="1:18" s="22" customFormat="1" ht="26.1" customHeight="1" x14ac:dyDescent="0.3">
      <c r="A56" s="115"/>
      <c r="B56" s="67"/>
      <c r="C56" s="111" t="s">
        <v>21</v>
      </c>
      <c r="D56" s="80" t="s">
        <v>4</v>
      </c>
      <c r="E56" s="55">
        <v>11</v>
      </c>
      <c r="F56" s="56">
        <f>E56/16</f>
        <v>0.6875</v>
      </c>
      <c r="G56" s="55">
        <v>3</v>
      </c>
      <c r="H56" s="56">
        <f t="shared" ref="H56" si="95">G56/G58</f>
        <v>1</v>
      </c>
      <c r="I56" s="55">
        <v>0</v>
      </c>
      <c r="J56" s="54">
        <v>0</v>
      </c>
      <c r="K56" s="55">
        <v>0</v>
      </c>
      <c r="L56" s="54">
        <v>0</v>
      </c>
      <c r="M56" s="55">
        <v>2</v>
      </c>
      <c r="N56" s="54">
        <f t="shared" ref="N56" si="96">M56/M58</f>
        <v>0.5</v>
      </c>
      <c r="O56" s="55">
        <v>16</v>
      </c>
      <c r="P56" s="62">
        <f t="shared" ref="P56" si="97">O56/O58</f>
        <v>0.69565217391304346</v>
      </c>
    </row>
    <row r="57" spans="1:18" s="22" customFormat="1" ht="26.1" customHeight="1" x14ac:dyDescent="0.3">
      <c r="A57" s="115"/>
      <c r="B57" s="67"/>
      <c r="C57" s="112"/>
      <c r="D57" s="101" t="s">
        <v>5</v>
      </c>
      <c r="E57" s="83">
        <v>5</v>
      </c>
      <c r="F57" s="89">
        <f>E57/16</f>
        <v>0.3125</v>
      </c>
      <c r="G57" s="83"/>
      <c r="H57" s="89">
        <f t="shared" ref="H57" si="98">G57/G58</f>
        <v>0</v>
      </c>
      <c r="I57" s="83">
        <v>0</v>
      </c>
      <c r="J57" s="88">
        <v>0</v>
      </c>
      <c r="K57" s="83">
        <v>0</v>
      </c>
      <c r="L57" s="88">
        <v>0</v>
      </c>
      <c r="M57" s="83">
        <v>2</v>
      </c>
      <c r="N57" s="88">
        <f t="shared" ref="N57" si="99">M57/M58</f>
        <v>0.5</v>
      </c>
      <c r="O57" s="83">
        <v>7</v>
      </c>
      <c r="P57" s="63">
        <f t="shared" ref="P57" si="100">O57/O58</f>
        <v>0.30434782608695654</v>
      </c>
    </row>
    <row r="58" spans="1:18" s="22" customFormat="1" ht="26.1" customHeight="1" thickBot="1" x14ac:dyDescent="0.35">
      <c r="A58" s="115"/>
      <c r="B58" s="67"/>
      <c r="C58" s="113"/>
      <c r="D58" s="48" t="s">
        <v>23</v>
      </c>
      <c r="E58" s="60">
        <v>16</v>
      </c>
      <c r="F58" s="59">
        <v>1</v>
      </c>
      <c r="G58" s="60">
        <v>3</v>
      </c>
      <c r="H58" s="59">
        <f t="shared" ref="H58" si="101">G58/G58</f>
        <v>1</v>
      </c>
      <c r="I58" s="60">
        <v>0</v>
      </c>
      <c r="J58" s="59">
        <v>1</v>
      </c>
      <c r="K58" s="60">
        <v>0</v>
      </c>
      <c r="L58" s="59">
        <v>1</v>
      </c>
      <c r="M58" s="60">
        <v>4</v>
      </c>
      <c r="N58" s="59">
        <f t="shared" ref="N58" si="102">M58/M58</f>
        <v>1</v>
      </c>
      <c r="O58" s="60">
        <v>23</v>
      </c>
      <c r="P58" s="61">
        <f t="shared" ref="P58" si="103">O58/O58</f>
        <v>1</v>
      </c>
    </row>
    <row r="59" spans="1:18" s="22" customFormat="1" ht="26.1" customHeight="1" x14ac:dyDescent="0.3">
      <c r="A59" s="115"/>
      <c r="B59" s="67"/>
      <c r="C59" s="111" t="s">
        <v>22</v>
      </c>
      <c r="D59" s="31" t="s">
        <v>4</v>
      </c>
      <c r="E59" s="55">
        <v>7</v>
      </c>
      <c r="F59" s="54">
        <f>E59/7</f>
        <v>1</v>
      </c>
      <c r="G59" s="55">
        <v>1</v>
      </c>
      <c r="H59" s="54">
        <f t="shared" ref="H59" si="104">G59/G61</f>
        <v>0.25</v>
      </c>
      <c r="I59" s="55">
        <v>0</v>
      </c>
      <c r="J59" s="54">
        <v>0</v>
      </c>
      <c r="K59" s="55">
        <v>0</v>
      </c>
      <c r="L59" s="54">
        <v>0</v>
      </c>
      <c r="M59" s="55">
        <v>0</v>
      </c>
      <c r="N59" s="54">
        <v>0</v>
      </c>
      <c r="O59" s="55">
        <v>8</v>
      </c>
      <c r="P59" s="62">
        <f t="shared" ref="P59" si="105">O59/O61</f>
        <v>0.72727272727272729</v>
      </c>
    </row>
    <row r="60" spans="1:18" s="22" customFormat="1" ht="26.1" customHeight="1" x14ac:dyDescent="0.3">
      <c r="A60" s="115"/>
      <c r="B60" s="67"/>
      <c r="C60" s="112"/>
      <c r="D60" s="100" t="s">
        <v>5</v>
      </c>
      <c r="E60" s="83">
        <v>0</v>
      </c>
      <c r="F60" s="88">
        <f>E60/7</f>
        <v>0</v>
      </c>
      <c r="G60" s="83">
        <v>3</v>
      </c>
      <c r="H60" s="88">
        <f t="shared" ref="H60" si="106">G60/G61</f>
        <v>0.75</v>
      </c>
      <c r="I60" s="83">
        <v>0</v>
      </c>
      <c r="J60" s="88">
        <v>0</v>
      </c>
      <c r="K60" s="83">
        <v>0</v>
      </c>
      <c r="L60" s="88">
        <v>0</v>
      </c>
      <c r="M60" s="83">
        <v>0</v>
      </c>
      <c r="N60" s="88">
        <v>0</v>
      </c>
      <c r="O60" s="83">
        <v>3</v>
      </c>
      <c r="P60" s="63">
        <f t="shared" ref="P60" si="107">O60/O61</f>
        <v>0.27272727272727271</v>
      </c>
    </row>
    <row r="61" spans="1:18" s="22" customFormat="1" ht="26.1" customHeight="1" thickBot="1" x14ac:dyDescent="0.35">
      <c r="A61" s="115"/>
      <c r="B61" s="67"/>
      <c r="C61" s="113"/>
      <c r="D61" s="16" t="s">
        <v>23</v>
      </c>
      <c r="E61" s="60">
        <v>7</v>
      </c>
      <c r="F61" s="59">
        <v>1</v>
      </c>
      <c r="G61" s="60">
        <v>4</v>
      </c>
      <c r="H61" s="59">
        <f t="shared" ref="H61" si="108">G61/G61</f>
        <v>1</v>
      </c>
      <c r="I61" s="60">
        <v>0</v>
      </c>
      <c r="J61" s="59">
        <v>1</v>
      </c>
      <c r="K61" s="60">
        <v>0</v>
      </c>
      <c r="L61" s="59">
        <v>1</v>
      </c>
      <c r="M61" s="60">
        <v>0</v>
      </c>
      <c r="N61" s="59">
        <v>1</v>
      </c>
      <c r="O61" s="60">
        <v>11</v>
      </c>
      <c r="P61" s="61">
        <f t="shared" ref="P61" si="109">O61/O61</f>
        <v>1</v>
      </c>
    </row>
    <row r="62" spans="1:18" s="22" customFormat="1" ht="11.25" customHeight="1" thickBot="1" x14ac:dyDescent="0.35">
      <c r="A62" s="115"/>
      <c r="B62" s="67"/>
      <c r="C62" s="91"/>
      <c r="D62" s="64"/>
      <c r="E62" s="92"/>
      <c r="F62" s="93"/>
      <c r="G62" s="92"/>
      <c r="H62" s="93"/>
      <c r="I62" s="92"/>
      <c r="J62" s="93"/>
      <c r="K62" s="92"/>
      <c r="L62" s="93"/>
      <c r="M62" s="92"/>
      <c r="N62" s="93"/>
      <c r="O62" s="92"/>
      <c r="P62" s="93"/>
    </row>
    <row r="63" spans="1:18" s="32" customFormat="1" ht="26.1" customHeight="1" thickBot="1" x14ac:dyDescent="0.35">
      <c r="A63" s="116"/>
      <c r="B63" s="67"/>
      <c r="C63" s="117" t="s">
        <v>7</v>
      </c>
      <c r="D63" s="118"/>
      <c r="E63" s="43">
        <v>29</v>
      </c>
      <c r="F63" s="45">
        <f>E63/50</f>
        <v>0.57999999999999996</v>
      </c>
      <c r="G63" s="43">
        <v>17</v>
      </c>
      <c r="H63" s="45">
        <f>G63/50</f>
        <v>0.34</v>
      </c>
      <c r="I63" s="43">
        <v>0</v>
      </c>
      <c r="J63" s="45">
        <v>0</v>
      </c>
      <c r="K63" s="43">
        <v>0</v>
      </c>
      <c r="L63" s="45">
        <v>0</v>
      </c>
      <c r="M63" s="43">
        <v>4</v>
      </c>
      <c r="N63" s="45">
        <f>4/50</f>
        <v>0.08</v>
      </c>
      <c r="O63" s="43">
        <v>50</v>
      </c>
      <c r="P63" s="46">
        <v>1</v>
      </c>
    </row>
    <row r="64" spans="1:18" s="32" customFormat="1" ht="13.5" customHeight="1" thickBot="1" x14ac:dyDescent="0.35">
      <c r="A64" s="17"/>
      <c r="B64" s="17"/>
      <c r="C64" s="36"/>
      <c r="D64" s="18"/>
      <c r="E64" s="19"/>
      <c r="F64" s="21"/>
      <c r="G64" s="19"/>
      <c r="H64" s="21"/>
      <c r="I64" s="19"/>
      <c r="J64" s="20"/>
      <c r="K64" s="19"/>
      <c r="L64" s="21"/>
      <c r="M64" s="19"/>
      <c r="N64" s="21"/>
      <c r="O64" s="19"/>
      <c r="P64" s="20"/>
    </row>
    <row r="65" spans="1:16" s="11" customFormat="1" ht="26.1" customHeight="1" x14ac:dyDescent="0.3">
      <c r="A65" s="114" t="s">
        <v>12</v>
      </c>
      <c r="B65" s="30"/>
      <c r="C65" s="111" t="s">
        <v>20</v>
      </c>
      <c r="D65" s="13" t="s">
        <v>4</v>
      </c>
      <c r="E65" s="55">
        <v>0</v>
      </c>
      <c r="F65" s="54">
        <v>0</v>
      </c>
      <c r="G65" s="55">
        <v>4</v>
      </c>
      <c r="H65" s="54">
        <f t="shared" ref="H65:H71" si="110">G65/G67</f>
        <v>1</v>
      </c>
      <c r="I65" s="55">
        <v>0</v>
      </c>
      <c r="J65" s="54">
        <v>0</v>
      </c>
      <c r="K65" s="55">
        <v>0</v>
      </c>
      <c r="L65" s="54">
        <v>0</v>
      </c>
      <c r="M65" s="55">
        <v>0</v>
      </c>
      <c r="N65" s="54">
        <v>0</v>
      </c>
      <c r="O65" s="55">
        <v>4</v>
      </c>
      <c r="P65" s="57">
        <v>1</v>
      </c>
    </row>
    <row r="66" spans="1:16" s="11" customFormat="1" ht="26.1" customHeight="1" x14ac:dyDescent="0.3">
      <c r="A66" s="115"/>
      <c r="B66" s="30"/>
      <c r="C66" s="112"/>
      <c r="D66" s="84" t="s">
        <v>5</v>
      </c>
      <c r="E66" s="83">
        <v>0</v>
      </c>
      <c r="F66" s="88">
        <v>0</v>
      </c>
      <c r="G66" s="83">
        <v>0</v>
      </c>
      <c r="H66" s="88">
        <f t="shared" ref="H66:H72" si="111">G66/G67</f>
        <v>0</v>
      </c>
      <c r="I66" s="83">
        <v>0</v>
      </c>
      <c r="J66" s="88">
        <v>0</v>
      </c>
      <c r="K66" s="83">
        <v>0</v>
      </c>
      <c r="L66" s="88">
        <v>0</v>
      </c>
      <c r="M66" s="83">
        <v>0</v>
      </c>
      <c r="N66" s="88">
        <v>0</v>
      </c>
      <c r="O66" s="83">
        <v>0</v>
      </c>
      <c r="P66" s="97">
        <v>0</v>
      </c>
    </row>
    <row r="67" spans="1:16" s="11" customFormat="1" ht="26.1" customHeight="1" thickBot="1" x14ac:dyDescent="0.35">
      <c r="A67" s="115"/>
      <c r="B67" s="30"/>
      <c r="C67" s="113"/>
      <c r="D67" s="16" t="s">
        <v>23</v>
      </c>
      <c r="E67" s="60">
        <v>0</v>
      </c>
      <c r="F67" s="59">
        <v>0</v>
      </c>
      <c r="G67" s="60">
        <v>4</v>
      </c>
      <c r="H67" s="59">
        <f t="shared" ref="H67:H73" si="112">G67/G67</f>
        <v>1</v>
      </c>
      <c r="I67" s="60">
        <v>0</v>
      </c>
      <c r="J67" s="59">
        <v>1</v>
      </c>
      <c r="K67" s="60">
        <v>0</v>
      </c>
      <c r="L67" s="59">
        <v>1</v>
      </c>
      <c r="M67" s="60">
        <v>0</v>
      </c>
      <c r="N67" s="59">
        <v>1</v>
      </c>
      <c r="O67" s="60">
        <v>4</v>
      </c>
      <c r="P67" s="94">
        <v>1</v>
      </c>
    </row>
    <row r="68" spans="1:16" s="11" customFormat="1" ht="26.1" customHeight="1" x14ac:dyDescent="0.3">
      <c r="A68" s="115"/>
      <c r="B68" s="30"/>
      <c r="C68" s="111" t="s">
        <v>21</v>
      </c>
      <c r="D68" s="13" t="s">
        <v>4</v>
      </c>
      <c r="E68" s="55">
        <v>2</v>
      </c>
      <c r="F68" s="54">
        <v>1</v>
      </c>
      <c r="G68" s="55">
        <v>1</v>
      </c>
      <c r="H68" s="54">
        <f t="shared" si="110"/>
        <v>1</v>
      </c>
      <c r="I68" s="55">
        <v>0</v>
      </c>
      <c r="J68" s="54">
        <v>0</v>
      </c>
      <c r="K68" s="55">
        <v>0</v>
      </c>
      <c r="L68" s="54">
        <v>0</v>
      </c>
      <c r="M68" s="55">
        <v>0</v>
      </c>
      <c r="N68" s="54">
        <v>0</v>
      </c>
      <c r="O68" s="55">
        <v>3</v>
      </c>
      <c r="P68" s="57">
        <v>1</v>
      </c>
    </row>
    <row r="69" spans="1:16" s="11" customFormat="1" ht="27.75" customHeight="1" x14ac:dyDescent="0.3">
      <c r="A69" s="115"/>
      <c r="B69" s="30"/>
      <c r="C69" s="112"/>
      <c r="D69" s="84" t="s">
        <v>5</v>
      </c>
      <c r="E69" s="83">
        <v>0</v>
      </c>
      <c r="F69" s="88">
        <v>0</v>
      </c>
      <c r="G69" s="83">
        <v>0</v>
      </c>
      <c r="H69" s="88">
        <f t="shared" si="111"/>
        <v>0</v>
      </c>
      <c r="I69" s="83">
        <v>0</v>
      </c>
      <c r="J69" s="88">
        <v>0</v>
      </c>
      <c r="K69" s="83">
        <v>0</v>
      </c>
      <c r="L69" s="88">
        <v>0</v>
      </c>
      <c r="M69" s="83">
        <v>0</v>
      </c>
      <c r="N69" s="88">
        <v>0</v>
      </c>
      <c r="O69" s="83">
        <v>0</v>
      </c>
      <c r="P69" s="97">
        <v>0</v>
      </c>
    </row>
    <row r="70" spans="1:16" s="11" customFormat="1" ht="26.1" customHeight="1" thickBot="1" x14ac:dyDescent="0.35">
      <c r="A70" s="115"/>
      <c r="B70" s="30"/>
      <c r="C70" s="113"/>
      <c r="D70" s="16" t="s">
        <v>23</v>
      </c>
      <c r="E70" s="60">
        <v>2</v>
      </c>
      <c r="F70" s="59">
        <v>1</v>
      </c>
      <c r="G70" s="60">
        <v>1</v>
      </c>
      <c r="H70" s="59">
        <f t="shared" si="112"/>
        <v>1</v>
      </c>
      <c r="I70" s="60">
        <v>0</v>
      </c>
      <c r="J70" s="59">
        <v>1</v>
      </c>
      <c r="K70" s="60">
        <v>0</v>
      </c>
      <c r="L70" s="59">
        <v>1</v>
      </c>
      <c r="M70" s="60">
        <v>0</v>
      </c>
      <c r="N70" s="59">
        <v>1</v>
      </c>
      <c r="O70" s="60">
        <v>3</v>
      </c>
      <c r="P70" s="94">
        <v>1</v>
      </c>
    </row>
    <row r="71" spans="1:16" s="11" customFormat="1" ht="26.1" customHeight="1" x14ac:dyDescent="0.3">
      <c r="A71" s="115"/>
      <c r="B71" s="30"/>
      <c r="C71" s="111" t="s">
        <v>22</v>
      </c>
      <c r="D71" s="13" t="s">
        <v>4</v>
      </c>
      <c r="E71" s="55">
        <v>5</v>
      </c>
      <c r="F71" s="56">
        <v>1</v>
      </c>
      <c r="G71" s="55">
        <v>2</v>
      </c>
      <c r="H71" s="54">
        <f t="shared" si="110"/>
        <v>0.5</v>
      </c>
      <c r="I71" s="55">
        <v>0</v>
      </c>
      <c r="J71" s="54">
        <v>0</v>
      </c>
      <c r="K71" s="55">
        <v>0</v>
      </c>
      <c r="L71" s="54">
        <v>0</v>
      </c>
      <c r="M71" s="55">
        <v>0</v>
      </c>
      <c r="N71" s="54">
        <v>0</v>
      </c>
      <c r="O71" s="55">
        <v>7</v>
      </c>
      <c r="P71" s="98">
        <f>O71/9</f>
        <v>0.77777777777777779</v>
      </c>
    </row>
    <row r="72" spans="1:16" s="11" customFormat="1" ht="26.1" customHeight="1" x14ac:dyDescent="0.3">
      <c r="A72" s="115"/>
      <c r="B72" s="30"/>
      <c r="C72" s="112"/>
      <c r="D72" s="84" t="s">
        <v>5</v>
      </c>
      <c r="E72" s="83">
        <v>0</v>
      </c>
      <c r="F72" s="89">
        <v>0</v>
      </c>
      <c r="G72" s="83">
        <v>2</v>
      </c>
      <c r="H72" s="88">
        <f t="shared" si="111"/>
        <v>0.5</v>
      </c>
      <c r="I72" s="83">
        <v>0</v>
      </c>
      <c r="J72" s="88">
        <v>0</v>
      </c>
      <c r="K72" s="83">
        <v>0</v>
      </c>
      <c r="L72" s="88">
        <v>0</v>
      </c>
      <c r="M72" s="83">
        <v>0</v>
      </c>
      <c r="N72" s="88">
        <v>0</v>
      </c>
      <c r="O72" s="83">
        <v>2</v>
      </c>
      <c r="P72" s="15">
        <f t="shared" ref="P72:P73" si="113">O72/9</f>
        <v>0.22222222222222221</v>
      </c>
    </row>
    <row r="73" spans="1:16" s="11" customFormat="1" ht="26.1" customHeight="1" thickBot="1" x14ac:dyDescent="0.35">
      <c r="A73" s="115"/>
      <c r="B73" s="30"/>
      <c r="C73" s="113"/>
      <c r="D73" s="16" t="s">
        <v>23</v>
      </c>
      <c r="E73" s="60">
        <v>5</v>
      </c>
      <c r="F73" s="59">
        <v>1</v>
      </c>
      <c r="G73" s="60">
        <v>4</v>
      </c>
      <c r="H73" s="59">
        <f t="shared" si="112"/>
        <v>1</v>
      </c>
      <c r="I73" s="60">
        <v>0</v>
      </c>
      <c r="J73" s="59">
        <v>1</v>
      </c>
      <c r="K73" s="60">
        <v>0</v>
      </c>
      <c r="L73" s="59">
        <v>1</v>
      </c>
      <c r="M73" s="60">
        <v>0</v>
      </c>
      <c r="N73" s="59">
        <v>1</v>
      </c>
      <c r="O73" s="60">
        <v>9</v>
      </c>
      <c r="P73" s="99">
        <f t="shared" si="113"/>
        <v>1</v>
      </c>
    </row>
    <row r="74" spans="1:16" s="22" customFormat="1" ht="10.5" customHeight="1" thickBot="1" x14ac:dyDescent="0.35">
      <c r="A74" s="115"/>
      <c r="B74" s="30"/>
      <c r="C74" s="37"/>
      <c r="D74" s="18"/>
      <c r="F74" s="50"/>
      <c r="H74" s="50"/>
      <c r="J74" s="50"/>
      <c r="L74" s="50"/>
      <c r="N74" s="50"/>
      <c r="P74" s="20"/>
    </row>
    <row r="75" spans="1:16" s="11" customFormat="1" ht="26.1" customHeight="1" thickBot="1" x14ac:dyDescent="0.35">
      <c r="A75" s="116"/>
      <c r="B75" s="30"/>
      <c r="C75" s="117" t="s">
        <v>13</v>
      </c>
      <c r="D75" s="118"/>
      <c r="E75" s="43">
        <v>7</v>
      </c>
      <c r="F75" s="44">
        <f>7/16</f>
        <v>0.4375</v>
      </c>
      <c r="G75" s="43">
        <v>9</v>
      </c>
      <c r="H75" s="44">
        <f>9/16</f>
        <v>0.5625</v>
      </c>
      <c r="I75" s="43">
        <v>0</v>
      </c>
      <c r="J75" s="45">
        <v>0</v>
      </c>
      <c r="K75" s="43">
        <v>0</v>
      </c>
      <c r="L75" s="45">
        <v>0</v>
      </c>
      <c r="M75" s="43">
        <v>0</v>
      </c>
      <c r="N75" s="45">
        <v>0</v>
      </c>
      <c r="O75" s="43">
        <v>16</v>
      </c>
      <c r="P75" s="96">
        <v>1</v>
      </c>
    </row>
    <row r="76" spans="1:16" s="11" customFormat="1" ht="18" customHeight="1" thickBot="1" x14ac:dyDescent="0.35">
      <c r="A76" s="17"/>
      <c r="B76" s="17"/>
      <c r="C76" s="36"/>
      <c r="D76" s="18"/>
      <c r="E76" s="27"/>
      <c r="F76" s="28"/>
      <c r="G76" s="27"/>
      <c r="H76" s="28"/>
      <c r="I76" s="27"/>
      <c r="J76" s="29"/>
      <c r="K76" s="27"/>
      <c r="L76" s="28"/>
      <c r="M76" s="27"/>
      <c r="N76" s="28"/>
      <c r="O76" s="27"/>
      <c r="P76" s="6"/>
    </row>
    <row r="77" spans="1:16" s="11" customFormat="1" ht="26.1" customHeight="1" thickBot="1" x14ac:dyDescent="0.35">
      <c r="A77" s="117" t="s">
        <v>3</v>
      </c>
      <c r="B77" s="119"/>
      <c r="C77" s="119"/>
      <c r="D77" s="118"/>
      <c r="E77" s="24">
        <f>E15+E27+E39+E51+E63+E75</f>
        <v>554</v>
      </c>
      <c r="F77" s="26">
        <f>E77/1750</f>
        <v>0.31657142857142856</v>
      </c>
      <c r="G77" s="24">
        <f>G15+G27+G39+G51+G63+G75</f>
        <v>736</v>
      </c>
      <c r="H77" s="26">
        <f>G77/1750</f>
        <v>0.4205714285714286</v>
      </c>
      <c r="I77" s="24">
        <f>I15+I27+I39+I51+I63+I75</f>
        <v>103</v>
      </c>
      <c r="J77" s="26">
        <f>I77/1750</f>
        <v>5.8857142857142858E-2</v>
      </c>
      <c r="K77" s="24">
        <f>K15+K27+K39+K51+K63+K75</f>
        <v>9</v>
      </c>
      <c r="L77" s="26">
        <f>K77/1750</f>
        <v>5.1428571428571426E-3</v>
      </c>
      <c r="M77" s="24">
        <f>M15+M27+M39+M51+M63+M75</f>
        <v>46</v>
      </c>
      <c r="N77" s="25">
        <f>M77/1750</f>
        <v>2.6285714285714287E-2</v>
      </c>
      <c r="O77" s="24">
        <f>O15+O27+O39+O51+O63+O75</f>
        <v>1448</v>
      </c>
      <c r="P77" s="25">
        <v>1</v>
      </c>
    </row>
    <row r="78" spans="1:16" x14ac:dyDescent="0.3">
      <c r="E78" s="33"/>
      <c r="G78" s="33"/>
      <c r="I78" s="33"/>
      <c r="K78" s="33"/>
      <c r="M78" s="33"/>
    </row>
  </sheetData>
  <mergeCells count="41">
    <mergeCell ref="C47:C49"/>
    <mergeCell ref="A41:A51"/>
    <mergeCell ref="C51:D51"/>
    <mergeCell ref="C53:C55"/>
    <mergeCell ref="A77:D77"/>
    <mergeCell ref="C41:C43"/>
    <mergeCell ref="C44:C46"/>
    <mergeCell ref="C68:C70"/>
    <mergeCell ref="C71:C73"/>
    <mergeCell ref="C75:D75"/>
    <mergeCell ref="A65:A75"/>
    <mergeCell ref="C56:C58"/>
    <mergeCell ref="C59:C61"/>
    <mergeCell ref="C63:D63"/>
    <mergeCell ref="A53:A63"/>
    <mergeCell ref="C65:C67"/>
    <mergeCell ref="C27:D27"/>
    <mergeCell ref="A17:A27"/>
    <mergeCell ref="O2:P2"/>
    <mergeCell ref="C17:C19"/>
    <mergeCell ref="C20:C22"/>
    <mergeCell ref="C23:C25"/>
    <mergeCell ref="A2:A3"/>
    <mergeCell ref="C2:C3"/>
    <mergeCell ref="D2:D3"/>
    <mergeCell ref="C15:D15"/>
    <mergeCell ref="A5:A15"/>
    <mergeCell ref="C5:C7"/>
    <mergeCell ref="C8:C10"/>
    <mergeCell ref="C11:C13"/>
    <mergeCell ref="C29:C31"/>
    <mergeCell ref="C32:C34"/>
    <mergeCell ref="C35:C37"/>
    <mergeCell ref="A29:A39"/>
    <mergeCell ref="C39:D39"/>
    <mergeCell ref="E1:N1"/>
    <mergeCell ref="E2:F2"/>
    <mergeCell ref="G2:H2"/>
    <mergeCell ref="I2:J2"/>
    <mergeCell ref="K2:L2"/>
    <mergeCell ref="M2:N2"/>
  </mergeCells>
  <pageMargins left="0.70866141732283472" right="0.70866141732283472" top="0.86458333333333337" bottom="0.74803149606299213" header="0.31496062992125984" footer="0.31496062992125984"/>
  <pageSetup paperSize="8" orientation="portrait" r:id="rId1"/>
  <headerFooter>
    <oddHeader xml:space="preserve">&amp;C&amp;"-,Gras"répartition app finale recteur
RDVC 2023-24
</oddHeader>
    <oddFooter>&amp;LDPE-ACTES COLLECTIFS
&amp;D&amp;C&amp;P</oddFooter>
  </headerFooter>
  <rowBreaks count="1" manualBreakCount="1">
    <brk id="40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stats parité HF</vt:lpstr>
      <vt:lpstr>'stats parité HF'!Impression_des_titres</vt:lpstr>
      <vt:lpstr>'stats parité HF'!Zone_d_impression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REMI LOPPINET</cp:lastModifiedBy>
  <cp:lastPrinted>2024-02-01T14:04:55Z</cp:lastPrinted>
  <dcterms:created xsi:type="dcterms:W3CDTF">2019-11-22T11:00:14Z</dcterms:created>
  <dcterms:modified xsi:type="dcterms:W3CDTF">2025-02-06T11:42:47Z</dcterms:modified>
</cp:coreProperties>
</file>