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Tout\SGEN\2025\rdv de carrière recours\"/>
    </mc:Choice>
  </mc:AlternateContent>
  <xr:revisionPtr revIDLastSave="0" documentId="13_ncr:1_{AF0CF8B9-FFC4-45C8-B416-B591801A07C3}" xr6:coauthVersionLast="47" xr6:coauthVersionMax="47" xr10:uidLastSave="{00000000-0000-0000-0000-000000000000}"/>
  <bookViews>
    <workbookView xWindow="-108" yWindow="-108" windowWidth="23256" windowHeight="12576" tabRatio="500" activeTab="3" xr2:uid="{00000000-000D-0000-FFFF-FFFF00000000}"/>
  </bookViews>
  <sheets>
    <sheet name="global" sheetId="1" r:id="rId1"/>
    <sheet name="parité" sheetId="2" r:id="rId2"/>
    <sheet name="TZR" sheetId="3" r:id="rId3"/>
    <sheet name="Sup et sco" sheetId="4" r:id="rId4"/>
    <sheet name="dégradation selon rdv" sheetId="5" r:id="rId5"/>
  </sheets>
  <definedNames>
    <definedName name="_xlnm.Print_Titles" localSheetId="1">parité!$4:$5</definedName>
    <definedName name="_xlnm.Print_Titles" localSheetId="3">'Sup et sco'!$3:$4</definedName>
    <definedName name="_xlnm.Print_Area" localSheetId="4">'dégradation selon rdv'!$A$1:$G$17</definedName>
    <definedName name="_xlnm.Print_Area" localSheetId="0">global!$A$1:$P$59</definedName>
    <definedName name="_xlnm.Print_Area" localSheetId="3">'Sup et sco'!$A$1:$N$52</definedName>
    <definedName name="_xlnm.Print_Area" localSheetId="2">TZR!$A$1:$I$55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 l="1"/>
  <c r="J57" i="1" s="1"/>
  <c r="I56" i="1"/>
  <c r="I57" i="1" s="1"/>
  <c r="H56" i="1"/>
  <c r="H57" i="1" s="1"/>
  <c r="G56" i="1"/>
  <c r="G57" i="1" s="1"/>
  <c r="E56" i="1"/>
  <c r="E57" i="1" s="1"/>
  <c r="D56" i="1"/>
  <c r="J55" i="1"/>
  <c r="I55" i="1"/>
  <c r="H55" i="1"/>
  <c r="G55" i="1"/>
  <c r="E55" i="1"/>
  <c r="D55" i="1"/>
  <c r="M54" i="1"/>
  <c r="J53" i="1"/>
  <c r="I53" i="1"/>
  <c r="H53" i="1"/>
  <c r="G53" i="1"/>
  <c r="M52" i="1"/>
  <c r="J51" i="1"/>
  <c r="I51" i="1"/>
  <c r="H51" i="1"/>
  <c r="G51" i="1"/>
  <c r="M50" i="1"/>
  <c r="J47" i="1"/>
  <c r="J48" i="1" s="1"/>
  <c r="I47" i="1"/>
  <c r="I48" i="1" s="1"/>
  <c r="H47" i="1"/>
  <c r="H48" i="1" s="1"/>
  <c r="G47" i="1"/>
  <c r="G48" i="1" s="1"/>
  <c r="E47" i="1"/>
  <c r="D47" i="1"/>
  <c r="C47" i="1"/>
  <c r="J46" i="1"/>
  <c r="I46" i="1"/>
  <c r="H46" i="1"/>
  <c r="G46" i="1"/>
  <c r="E46" i="1"/>
  <c r="D46" i="1"/>
  <c r="M45" i="1"/>
  <c r="J44" i="1"/>
  <c r="I44" i="1"/>
  <c r="H44" i="1"/>
  <c r="G44" i="1"/>
  <c r="E44" i="1"/>
  <c r="D44" i="1"/>
  <c r="M43" i="1"/>
  <c r="J42" i="1"/>
  <c r="I42" i="1"/>
  <c r="H42" i="1"/>
  <c r="G42" i="1"/>
  <c r="E42" i="1"/>
  <c r="D42" i="1"/>
  <c r="M41" i="1"/>
  <c r="J38" i="1"/>
  <c r="J39" i="1" s="1"/>
  <c r="I38" i="1"/>
  <c r="I39" i="1" s="1"/>
  <c r="H38" i="1"/>
  <c r="H39" i="1" s="1"/>
  <c r="G38" i="1"/>
  <c r="G39" i="1" s="1"/>
  <c r="D38" i="1"/>
  <c r="C38" i="1"/>
  <c r="J37" i="1"/>
  <c r="I37" i="1"/>
  <c r="H37" i="1"/>
  <c r="G37" i="1"/>
  <c r="M36" i="1"/>
  <c r="J35" i="1"/>
  <c r="I35" i="1"/>
  <c r="H35" i="1"/>
  <c r="G35" i="1"/>
  <c r="E35" i="1"/>
  <c r="D35" i="1"/>
  <c r="M34" i="1"/>
  <c r="J33" i="1"/>
  <c r="I33" i="1"/>
  <c r="H33" i="1"/>
  <c r="G33" i="1"/>
  <c r="M32" i="1"/>
  <c r="J29" i="1"/>
  <c r="J30" i="1" s="1"/>
  <c r="I29" i="1"/>
  <c r="I30" i="1" s="1"/>
  <c r="H29" i="1"/>
  <c r="H30" i="1" s="1"/>
  <c r="G29" i="1"/>
  <c r="G30" i="1" s="1"/>
  <c r="E29" i="1"/>
  <c r="J28" i="1"/>
  <c r="I28" i="1"/>
  <c r="H28" i="1"/>
  <c r="G28" i="1"/>
  <c r="D27" i="1"/>
  <c r="J26" i="1"/>
  <c r="I26" i="1"/>
  <c r="H26" i="1"/>
  <c r="G26" i="1"/>
  <c r="D25" i="1"/>
  <c r="J24" i="1"/>
  <c r="I24" i="1"/>
  <c r="H24" i="1"/>
  <c r="G24" i="1"/>
  <c r="D23" i="1"/>
  <c r="J20" i="1"/>
  <c r="J21" i="1" s="1"/>
  <c r="I20" i="1"/>
  <c r="I21" i="1" s="1"/>
  <c r="H20" i="1"/>
  <c r="H21" i="1" s="1"/>
  <c r="G20" i="1"/>
  <c r="G21" i="1" s="1"/>
  <c r="E20" i="1"/>
  <c r="J19" i="1"/>
  <c r="I19" i="1"/>
  <c r="H19" i="1"/>
  <c r="G19" i="1"/>
  <c r="D18" i="1"/>
  <c r="E19" i="1" s="1"/>
  <c r="J17" i="1"/>
  <c r="I17" i="1"/>
  <c r="H17" i="1"/>
  <c r="G17" i="1"/>
  <c r="D16" i="1"/>
  <c r="J15" i="1"/>
  <c r="I15" i="1"/>
  <c r="H15" i="1"/>
  <c r="G15" i="1"/>
  <c r="D14" i="1"/>
  <c r="D20" i="1" s="1"/>
  <c r="C20" i="1" s="1"/>
  <c r="N11" i="1"/>
  <c r="L11" i="1"/>
  <c r="J11" i="1"/>
  <c r="I11" i="1"/>
  <c r="H11" i="1"/>
  <c r="G11" i="1"/>
  <c r="E11" i="1"/>
  <c r="D11" i="1"/>
  <c r="C11" i="1"/>
  <c r="J10" i="1"/>
  <c r="I10" i="1"/>
  <c r="H10" i="1"/>
  <c r="G10" i="1"/>
  <c r="D10" i="1"/>
  <c r="M9" i="1"/>
  <c r="J8" i="1"/>
  <c r="I8" i="1"/>
  <c r="H8" i="1"/>
  <c r="G8" i="1"/>
  <c r="D8" i="1"/>
  <c r="M7" i="1"/>
  <c r="J6" i="1"/>
  <c r="I6" i="1"/>
  <c r="H6" i="1"/>
  <c r="G6" i="1"/>
  <c r="D6" i="1"/>
  <c r="M5" i="1"/>
  <c r="E48" i="1" l="1"/>
  <c r="E21" i="1"/>
  <c r="M56" i="1"/>
  <c r="D57" i="1"/>
  <c r="M47" i="1"/>
  <c r="D48" i="1"/>
  <c r="E39" i="1"/>
  <c r="D39" i="1"/>
  <c r="M38" i="1"/>
  <c r="M27" i="1"/>
  <c r="E28" i="1"/>
  <c r="D28" i="1"/>
  <c r="E26" i="1"/>
  <c r="D26" i="1"/>
  <c r="M25" i="1"/>
  <c r="E24" i="1"/>
  <c r="D24" i="1"/>
  <c r="M23" i="1"/>
  <c r="D29" i="1"/>
  <c r="D59" i="1" s="1"/>
  <c r="D21" i="1"/>
  <c r="M20" i="1"/>
  <c r="D19" i="1"/>
  <c r="M18" i="1"/>
  <c r="E17" i="1"/>
  <c r="D17" i="1"/>
  <c r="M16" i="1"/>
  <c r="E15" i="1"/>
  <c r="D15" i="1"/>
  <c r="M14" i="1"/>
  <c r="N59" i="1"/>
  <c r="L59" i="1"/>
  <c r="M11" i="1"/>
  <c r="J59" i="1"/>
  <c r="J12" i="1"/>
  <c r="I59" i="1"/>
  <c r="I12" i="1"/>
  <c r="H59" i="1"/>
  <c r="H12" i="1"/>
  <c r="G59" i="1"/>
  <c r="G12" i="1"/>
  <c r="E59" i="1"/>
  <c r="E12" i="1"/>
  <c r="D12" i="1"/>
  <c r="E30" i="1" l="1"/>
  <c r="M29" i="1"/>
  <c r="C29" i="1"/>
  <c r="M59" i="1"/>
  <c r="C59" i="1" l="1"/>
  <c r="D30" i="1"/>
</calcChain>
</file>

<file path=xl/sharedStrings.xml><?xml version="1.0" encoding="utf-8"?>
<sst xmlns="http://schemas.openxmlformats.org/spreadsheetml/2006/main" count="421" uniqueCount="63">
  <si>
    <r>
      <rPr>
        <b/>
        <sz val="18"/>
        <color rgb="FFFFFFFF"/>
        <rFont val="Arial"/>
        <family val="2"/>
        <charset val="1"/>
      </rPr>
      <t xml:space="preserve">Tableau 4
</t>
    </r>
    <r>
      <rPr>
        <b/>
        <sz val="14"/>
        <color rgb="FFFFFFFF"/>
        <rFont val="Arial"/>
        <family val="2"/>
        <charset val="1"/>
      </rPr>
      <t>RDVC 2024-2025
App° finales et recours</t>
    </r>
  </si>
  <si>
    <t>Campagnes RDVC</t>
  </si>
  <si>
    <t>Appréciations finales RDVC</t>
  </si>
  <si>
    <t>Recours c. app.finales</t>
  </si>
  <si>
    <t>Libellé corps</t>
  </si>
  <si>
    <t>RDVC</t>
  </si>
  <si>
    <t>Nb éligibles</t>
  </si>
  <si>
    <t>RDVC réalisés</t>
  </si>
  <si>
    <t>NR</t>
  </si>
  <si>
    <t>EXC</t>
  </si>
  <si>
    <t>TS</t>
  </si>
  <si>
    <t>Sat</t>
  </si>
  <si>
    <t>AC</t>
  </si>
  <si>
    <t>Nb recours gracieux</t>
  </si>
  <si>
    <t>% des RDVC</t>
  </si>
  <si>
    <t>Révis° App° finale</t>
  </si>
  <si>
    <t>Nb saisines CAPA</t>
  </si>
  <si>
    <t>AGREGES</t>
  </si>
  <si>
    <t>1er RDVC</t>
  </si>
  <si>
    <t>2e RDVC</t>
  </si>
  <si>
    <t>3e RDVC</t>
  </si>
  <si>
    <t>Total</t>
  </si>
  <si>
    <t>CERTIFIES</t>
  </si>
  <si>
    <t>PLP</t>
  </si>
  <si>
    <t>PEPS</t>
  </si>
  <si>
    <t>CPE</t>
  </si>
  <si>
    <t>PsyEN</t>
  </si>
  <si>
    <t>TOTAL GENERAL</t>
  </si>
  <si>
    <r>
      <rPr>
        <b/>
        <sz val="18"/>
        <color rgb="FFFFFFFF"/>
        <rFont val="Arial"/>
        <family val="2"/>
        <charset val="1"/>
      </rPr>
      <t xml:space="preserve">Tableau 4 bis
</t>
    </r>
    <r>
      <rPr>
        <b/>
        <sz val="14"/>
        <color rgb="FFFFFFFF"/>
        <rFont val="Arial"/>
        <family val="2"/>
        <charset val="1"/>
      </rPr>
      <t>RDVC 2024-2025
App° finales et égalité pro H-F</t>
    </r>
  </si>
  <si>
    <t>Appréciation de l’autorité finale</t>
  </si>
  <si>
    <t>Rendez-vous de carrière</t>
  </si>
  <si>
    <t>Sexe</t>
  </si>
  <si>
    <t>Total général</t>
  </si>
  <si>
    <t>Nb</t>
  </si>
  <si>
    <t>%</t>
  </si>
  <si>
    <t>H</t>
  </si>
  <si>
    <t>F</t>
  </si>
  <si>
    <t>Total Agrégés</t>
  </si>
  <si>
    <t>Total Certifiés</t>
  </si>
  <si>
    <t>Total PLP</t>
  </si>
  <si>
    <t>Total PEPS</t>
  </si>
  <si>
    <t>Total CPE</t>
  </si>
  <si>
    <t>Psy EN</t>
  </si>
  <si>
    <t>Total Psy EN</t>
  </si>
  <si>
    <r>
      <rPr>
        <b/>
        <sz val="18"/>
        <color rgb="FFFFFFFF"/>
        <rFont val="Arial"/>
        <family val="2"/>
        <charset val="1"/>
      </rPr>
      <t xml:space="preserve">Tableau 4 ter
</t>
    </r>
    <r>
      <rPr>
        <b/>
        <sz val="14"/>
        <color rgb="FFFFFFFF"/>
        <rFont val="Arial"/>
        <family val="2"/>
        <charset val="1"/>
      </rPr>
      <t>RDVC 2024-2025
App° finales TZR</t>
    </r>
  </si>
  <si>
    <t>total</t>
  </si>
  <si>
    <r>
      <rPr>
        <b/>
        <sz val="12"/>
        <color rgb="FFFFFFFF"/>
        <rFont val="Arial"/>
        <family val="2"/>
        <charset val="1"/>
      </rPr>
      <t xml:space="preserve">Tableau 5
</t>
    </r>
    <r>
      <rPr>
        <b/>
        <sz val="10"/>
        <color rgb="FFFFFFFF"/>
        <rFont val="Arial"/>
        <family val="2"/>
        <charset val="1"/>
      </rPr>
      <t>RDVC 2024-2025
App° finales SEC-SUP</t>
    </r>
  </si>
  <si>
    <t>SEC</t>
  </si>
  <si>
    <t>SUP</t>
  </si>
  <si>
    <t xml:space="preserve">App° finale </t>
  </si>
  <si>
    <t>2ème RDVC</t>
  </si>
  <si>
    <t>3ème RDVC</t>
  </si>
  <si>
    <r>
      <rPr>
        <b/>
        <sz val="14"/>
        <color rgb="FFFFFFFF"/>
        <rFont val="Arial"/>
        <family val="2"/>
        <charset val="1"/>
      </rPr>
      <t xml:space="preserve">Tableau 6
</t>
    </r>
    <r>
      <rPr>
        <b/>
        <sz val="11"/>
        <color rgb="FFFFFFFF"/>
        <rFont val="Arial"/>
        <family val="2"/>
        <charset val="1"/>
      </rPr>
      <t xml:space="preserve">RDVC 2024-2025
Dégradation App° finales </t>
    </r>
  </si>
  <si>
    <t>2è RDVC</t>
  </si>
  <si>
    <t>3è RDVC</t>
  </si>
  <si>
    <t>Recours gracieux</t>
  </si>
  <si>
    <t>Recours CAPA</t>
  </si>
  <si>
    <t>EXC-&gt;TS</t>
  </si>
  <si>
    <t>EXC-&gt;Sat</t>
  </si>
  <si>
    <t>TS-&gt;Sat</t>
  </si>
  <si>
    <t>TS-&gt;AC</t>
  </si>
  <si>
    <t>aucune dégradation ne concerne l'ens. Supérieur</t>
  </si>
  <si>
    <t>aucun recours ne concerne l'ens. Supérieur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</si>
</sst>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%"/>
    <numFmt numFmtId="165" formatCode="0\ %"/>
    <numFmt numFmtId="166" formatCode="0.0%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2060"/>
        <bgColor rgb="FF000080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5" fontId="14" fillId="0" borderId="0" applyBorder="0" applyProtection="0"/>
    <xf numFmtId="0" fontId="1" fillId="0" borderId="0"/>
  </cellStyleXfs>
  <cellXfs count="299">
    <xf numFmtId="0" fontId="0" fillId="0" borderId="0" xfId="0"/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 applyProtection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" fontId="4" fillId="0" borderId="13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65" fontId="4" fillId="0" borderId="15" xfId="1" applyFont="1" applyBorder="1" applyAlignment="1" applyProtection="1">
      <alignment horizontal="center" vertical="center"/>
    </xf>
    <xf numFmtId="165" fontId="6" fillId="0" borderId="16" xfId="1" applyFont="1" applyBorder="1" applyAlignment="1" applyProtection="1">
      <alignment horizontal="center" vertical="center"/>
    </xf>
    <xf numFmtId="1" fontId="6" fillId="2" borderId="0" xfId="1" applyNumberFormat="1" applyFont="1" applyFill="1" applyBorder="1" applyAlignment="1" applyProtection="1">
      <alignment horizontal="center" vertical="center"/>
    </xf>
    <xf numFmtId="165" fontId="6" fillId="0" borderId="17" xfId="1" applyFont="1" applyBorder="1" applyAlignment="1" applyProtection="1">
      <alignment horizontal="center" vertical="center"/>
    </xf>
    <xf numFmtId="165" fontId="6" fillId="0" borderId="18" xfId="1" applyFont="1" applyBorder="1" applyAlignment="1" applyProtection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6" fontId="6" fillId="2" borderId="18" xfId="1" applyNumberFormat="1" applyFont="1" applyFill="1" applyBorder="1" applyAlignment="1" applyProtection="1">
      <alignment horizontal="center" vertical="center"/>
    </xf>
    <xf numFmtId="166" fontId="6" fillId="0" borderId="17" xfId="1" applyNumberFormat="1" applyFont="1" applyBorder="1" applyAlignment="1" applyProtection="1">
      <alignment horizontal="center" vertical="center"/>
    </xf>
    <xf numFmtId="166" fontId="6" fillId="0" borderId="18" xfId="1" applyNumberFormat="1" applyFont="1" applyBorder="1" applyAlignment="1" applyProtection="1">
      <alignment horizontal="center" vertical="center"/>
    </xf>
    <xf numFmtId="165" fontId="6" fillId="0" borderId="19" xfId="1" applyFont="1" applyBorder="1" applyAlignment="1" applyProtection="1">
      <alignment horizontal="center" vertical="center"/>
    </xf>
    <xf numFmtId="166" fontId="6" fillId="0" borderId="21" xfId="1" applyNumberFormat="1" applyFont="1" applyBorder="1" applyAlignment="1" applyProtection="1">
      <alignment horizontal="center" vertical="center"/>
    </xf>
    <xf numFmtId="165" fontId="6" fillId="0" borderId="20" xfId="1" applyFont="1" applyBorder="1" applyAlignment="1" applyProtection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6" fontId="4" fillId="4" borderId="5" xfId="1" applyNumberFormat="1" applyFont="1" applyFill="1" applyBorder="1" applyAlignment="1" applyProtection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65" fontId="4" fillId="0" borderId="19" xfId="1" applyFont="1" applyBorder="1" applyAlignment="1" applyProtection="1">
      <alignment horizontal="center" vertical="center"/>
    </xf>
    <xf numFmtId="165" fontId="4" fillId="0" borderId="20" xfId="1" applyFont="1" applyBorder="1" applyAlignment="1" applyProtection="1">
      <alignment horizontal="center" vertical="center"/>
    </xf>
    <xf numFmtId="165" fontId="6" fillId="0" borderId="21" xfId="1" applyFont="1" applyBorder="1" applyAlignment="1" applyProtection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2" borderId="0" xfId="1" applyNumberFormat="1" applyFont="1" applyFill="1" applyBorder="1" applyAlignment="1" applyProtection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66" fontId="14" fillId="0" borderId="23" xfId="1" applyNumberFormat="1" applyBorder="1" applyAlignment="1" applyProtection="1">
      <alignment horizontal="center" vertical="center"/>
    </xf>
    <xf numFmtId="166" fontId="14" fillId="0" borderId="16" xfId="1" applyNumberFormat="1" applyBorder="1" applyAlignment="1" applyProtection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66" fontId="14" fillId="0" borderId="17" xfId="1" applyNumberFormat="1" applyBorder="1" applyAlignment="1" applyProtection="1">
      <alignment horizontal="center" vertical="center"/>
    </xf>
    <xf numFmtId="166" fontId="14" fillId="0" borderId="18" xfId="1" applyNumberFormat="1" applyBorder="1" applyAlignment="1" applyProtection="1">
      <alignment horizontal="center" vertical="center"/>
    </xf>
    <xf numFmtId="165" fontId="14" fillId="0" borderId="18" xfId="1" applyBorder="1" applyAlignment="1" applyProtection="1">
      <alignment horizontal="center" vertical="center"/>
    </xf>
    <xf numFmtId="165" fontId="14" fillId="0" borderId="24" xfId="1" applyBorder="1" applyAlignment="1" applyProtection="1">
      <alignment horizontal="center" vertical="center"/>
    </xf>
    <xf numFmtId="166" fontId="14" fillId="0" borderId="20" xfId="1" applyNumberFormat="1" applyBorder="1" applyAlignment="1" applyProtection="1">
      <alignment horizontal="center" vertical="center"/>
    </xf>
    <xf numFmtId="166" fontId="14" fillId="0" borderId="19" xfId="1" applyNumberFormat="1" applyBorder="1" applyAlignment="1" applyProtection="1">
      <alignment horizontal="center" vertical="center"/>
    </xf>
    <xf numFmtId="166" fontId="14" fillId="0" borderId="21" xfId="1" applyNumberFormat="1" applyBorder="1" applyAlignment="1" applyProtection="1">
      <alignment horizontal="center" vertical="center"/>
    </xf>
    <xf numFmtId="165" fontId="14" fillId="0" borderId="20" xfId="1" applyBorder="1" applyAlignment="1" applyProtection="1">
      <alignment horizontal="center" vertical="center"/>
    </xf>
    <xf numFmtId="166" fontId="6" fillId="0" borderId="19" xfId="1" applyNumberFormat="1" applyFont="1" applyBorder="1" applyAlignment="1" applyProtection="1">
      <alignment horizontal="center" vertical="center"/>
    </xf>
    <xf numFmtId="166" fontId="6" fillId="0" borderId="20" xfId="1" applyNumberFormat="1" applyFont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 vertical="center"/>
    </xf>
    <xf numFmtId="166" fontId="4" fillId="2" borderId="0" xfId="1" applyNumberFormat="1" applyFont="1" applyFill="1" applyBorder="1" applyAlignment="1" applyProtection="1">
      <alignment horizontal="center" vertical="center"/>
    </xf>
    <xf numFmtId="166" fontId="6" fillId="2" borderId="17" xfId="1" applyNumberFormat="1" applyFont="1" applyFill="1" applyBorder="1" applyAlignment="1" applyProtection="1">
      <alignment horizontal="center" vertical="center"/>
    </xf>
    <xf numFmtId="165" fontId="6" fillId="2" borderId="16" xfId="1" applyFont="1" applyFill="1" applyBorder="1" applyAlignment="1" applyProtection="1">
      <alignment horizontal="center" vertical="center"/>
    </xf>
    <xf numFmtId="166" fontId="14" fillId="0" borderId="27" xfId="1" applyNumberFormat="1" applyBorder="1" applyAlignment="1" applyProtection="1">
      <alignment horizontal="center" vertical="center"/>
    </xf>
    <xf numFmtId="166" fontId="14" fillId="0" borderId="26" xfId="1" applyNumberFormat="1" applyBorder="1" applyAlignment="1" applyProtection="1">
      <alignment horizontal="center" vertical="center"/>
    </xf>
    <xf numFmtId="165" fontId="14" fillId="0" borderId="19" xfId="1" applyBorder="1" applyAlignment="1" applyProtection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66" fontId="14" fillId="2" borderId="24" xfId="1" applyNumberFormat="1" applyFill="1" applyBorder="1" applyAlignment="1" applyProtection="1">
      <alignment horizontal="center" vertical="center"/>
    </xf>
    <xf numFmtId="166" fontId="14" fillId="2" borderId="20" xfId="1" applyNumberFormat="1" applyFill="1" applyBorder="1" applyAlignment="1" applyProtection="1">
      <alignment horizontal="center" vertical="center"/>
    </xf>
    <xf numFmtId="165" fontId="6" fillId="2" borderId="0" xfId="1" applyFont="1" applyFill="1" applyBorder="1" applyAlignment="1" applyProtection="1">
      <alignment horizontal="center" vertical="center"/>
    </xf>
    <xf numFmtId="165" fontId="4" fillId="2" borderId="0" xfId="1" applyFont="1" applyFill="1" applyBorder="1" applyAlignment="1" applyProtection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65" fontId="6" fillId="0" borderId="23" xfId="1" applyFont="1" applyBorder="1" applyAlignment="1" applyProtection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66" fontId="6" fillId="0" borderId="23" xfId="1" applyNumberFormat="1" applyFont="1" applyBorder="1" applyAlignment="1" applyProtection="1">
      <alignment horizontal="center" vertical="center"/>
    </xf>
    <xf numFmtId="165" fontId="14" fillId="0" borderId="17" xfId="1" applyBorder="1" applyAlignment="1" applyProtection="1">
      <alignment horizontal="center" vertical="center"/>
    </xf>
    <xf numFmtId="165" fontId="14" fillId="0" borderId="16" xfId="1" applyBorder="1" applyAlignment="1" applyProtection="1">
      <alignment horizontal="center" vertical="center"/>
    </xf>
    <xf numFmtId="165" fontId="6" fillId="0" borderId="24" xfId="1" applyFont="1" applyBorder="1" applyAlignment="1" applyProtection="1">
      <alignment horizontal="center" vertical="center"/>
    </xf>
    <xf numFmtId="166" fontId="6" fillId="0" borderId="29" xfId="1" applyNumberFormat="1" applyFont="1" applyBorder="1" applyAlignment="1" applyProtection="1">
      <alignment horizontal="center" vertical="center"/>
    </xf>
    <xf numFmtId="166" fontId="6" fillId="0" borderId="16" xfId="1" applyNumberFormat="1" applyFont="1" applyBorder="1" applyAlignment="1" applyProtection="1">
      <alignment horizontal="center" vertical="center"/>
    </xf>
    <xf numFmtId="1" fontId="4" fillId="4" borderId="22" xfId="0" applyNumberFormat="1" applyFont="1" applyFill="1" applyBorder="1" applyAlignment="1">
      <alignment horizontal="center" vertical="center"/>
    </xf>
    <xf numFmtId="166" fontId="6" fillId="0" borderId="24" xfId="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6" fontId="14" fillId="0" borderId="33" xfId="1" applyNumberFormat="1" applyBorder="1" applyAlignment="1" applyProtection="1">
      <alignment horizontal="center" vertical="center"/>
    </xf>
    <xf numFmtId="166" fontId="14" fillId="0" borderId="25" xfId="1" applyNumberFormat="1" applyBorder="1" applyAlignment="1" applyProtection="1">
      <alignment horizontal="center" vertical="center"/>
    </xf>
    <xf numFmtId="165" fontId="14" fillId="0" borderId="25" xfId="1" applyBorder="1" applyAlignment="1" applyProtection="1">
      <alignment horizontal="center" vertical="center"/>
    </xf>
    <xf numFmtId="165" fontId="14" fillId="0" borderId="26" xfId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6" fillId="0" borderId="0" xfId="1" applyNumberFormat="1" applyFont="1" applyBorder="1" applyAlignment="1" applyProtection="1">
      <alignment horizontal="center" vertical="center"/>
    </xf>
    <xf numFmtId="1" fontId="4" fillId="2" borderId="34" xfId="0" applyNumberFormat="1" applyFont="1" applyFill="1" applyBorder="1" applyAlignment="1">
      <alignment horizontal="center" vertical="center"/>
    </xf>
    <xf numFmtId="1" fontId="4" fillId="4" borderId="3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166" fontId="6" fillId="0" borderId="0" xfId="1" applyNumberFormat="1" applyFont="1" applyBorder="1" applyAlignment="1" applyProtection="1">
      <alignment horizontal="center"/>
    </xf>
    <xf numFmtId="0" fontId="6" fillId="0" borderId="0" xfId="0" applyFont="1"/>
    <xf numFmtId="0" fontId="2" fillId="2" borderId="0" xfId="2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4" borderId="36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6" fontId="4" fillId="4" borderId="20" xfId="1" applyNumberFormat="1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6" fontId="6" fillId="0" borderId="14" xfId="1" applyNumberFormat="1" applyFont="1" applyBorder="1" applyAlignment="1" applyProtection="1">
      <alignment horizontal="center"/>
    </xf>
    <xf numFmtId="166" fontId="6" fillId="0" borderId="12" xfId="1" applyNumberFormat="1" applyFont="1" applyBorder="1" applyAlignment="1" applyProtection="1">
      <alignment horizontal="center"/>
    </xf>
    <xf numFmtId="0" fontId="4" fillId="5" borderId="15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166" fontId="6" fillId="0" borderId="18" xfId="1" applyNumberFormat="1" applyFont="1" applyBorder="1" applyAlignment="1" applyProtection="1">
      <alignment horizontal="center"/>
    </xf>
    <xf numFmtId="166" fontId="6" fillId="0" borderId="16" xfId="1" applyNumberFormat="1" applyFont="1" applyBorder="1" applyAlignment="1" applyProtection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166" fontId="4" fillId="5" borderId="21" xfId="1" applyNumberFormat="1" applyFont="1" applyFill="1" applyBorder="1" applyAlignment="1" applyProtection="1">
      <alignment horizontal="center"/>
    </xf>
    <xf numFmtId="166" fontId="4" fillId="5" borderId="20" xfId="1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166" fontId="4" fillId="0" borderId="5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66" fontId="4" fillId="5" borderId="5" xfId="1" applyNumberFormat="1" applyFont="1" applyFill="1" applyBorder="1" applyAlignment="1" applyProtection="1">
      <alignment horizontal="center"/>
    </xf>
    <xf numFmtId="166" fontId="4" fillId="5" borderId="4" xfId="1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/>
    </xf>
    <xf numFmtId="166" fontId="4" fillId="2" borderId="37" xfId="1" applyNumberFormat="1" applyFont="1" applyFill="1" applyBorder="1" applyAlignment="1" applyProtection="1">
      <alignment horizontal="center"/>
    </xf>
    <xf numFmtId="0" fontId="6" fillId="2" borderId="0" xfId="0" applyFont="1" applyFill="1"/>
    <xf numFmtId="166" fontId="4" fillId="2" borderId="0" xfId="1" applyNumberFormat="1" applyFont="1" applyFill="1" applyBorder="1" applyAlignment="1" applyProtection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166" fontId="6" fillId="0" borderId="40" xfId="1" applyNumberFormat="1" applyFont="1" applyBorder="1" applyAlignment="1" applyProtection="1">
      <alignment horizontal="center"/>
    </xf>
    <xf numFmtId="166" fontId="6" fillId="0" borderId="41" xfId="1" applyNumberFormat="1" applyFont="1" applyBorder="1" applyAlignment="1" applyProtection="1">
      <alignment horizontal="center"/>
    </xf>
    <xf numFmtId="0" fontId="4" fillId="5" borderId="6" xfId="0" applyFont="1" applyFill="1" applyBorder="1" applyAlignment="1">
      <alignment horizontal="center" vertical="center"/>
    </xf>
    <xf numFmtId="166" fontId="4" fillId="5" borderId="35" xfId="1" applyNumberFormat="1" applyFont="1" applyFill="1" applyBorder="1" applyAlignment="1" applyProtection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166" fontId="4" fillId="5" borderId="42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5" borderId="12" xfId="0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5" borderId="16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5" borderId="35" xfId="0" applyFont="1" applyFill="1" applyBorder="1" applyAlignment="1">
      <alignment horizontal="left" vertical="center"/>
    </xf>
    <xf numFmtId="0" fontId="8" fillId="5" borderId="42" xfId="0" applyFont="1" applyFill="1" applyBorder="1" applyAlignment="1">
      <alignment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166" fontId="4" fillId="5" borderId="18" xfId="1" applyNumberFormat="1" applyFont="1" applyFill="1" applyBorder="1" applyAlignment="1" applyProtection="1">
      <alignment horizontal="center" vertical="center" wrapText="1"/>
    </xf>
    <xf numFmtId="166" fontId="4" fillId="2" borderId="43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0" xfId="0" applyFont="1" applyFill="1"/>
    <xf numFmtId="0" fontId="4" fillId="5" borderId="0" xfId="0" applyFont="1" applyFill="1" applyAlignment="1">
      <alignment vertical="center"/>
    </xf>
    <xf numFmtId="165" fontId="6" fillId="0" borderId="0" xfId="1" applyFont="1" applyBorder="1" applyAlignment="1" applyProtection="1">
      <alignment horizontal="center" vertical="center"/>
    </xf>
    <xf numFmtId="0" fontId="6" fillId="5" borderId="0" xfId="0" applyFont="1" applyFill="1" applyAlignment="1">
      <alignment horizontal="center" vertical="center"/>
    </xf>
    <xf numFmtId="166" fontId="6" fillId="5" borderId="0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justify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0" xfId="0" applyFont="1"/>
    <xf numFmtId="0" fontId="12" fillId="2" borderId="0" xfId="0" applyFont="1" applyFill="1" applyAlignment="1">
      <alignment horizontal="left" vertical="center"/>
    </xf>
    <xf numFmtId="0" fontId="2" fillId="3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66" fontId="6" fillId="2" borderId="14" xfId="1" applyNumberFormat="1" applyFont="1" applyFill="1" applyBorder="1" applyAlignment="1" applyProtection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166" fontId="6" fillId="2" borderId="18" xfId="1" applyNumberFormat="1" applyFont="1" applyFill="1" applyBorder="1" applyAlignment="1" applyProtection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4" fillId="4" borderId="18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 applyProtection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4" fillId="4" borderId="21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6" fontId="4" fillId="4" borderId="5" xfId="1" applyNumberFormat="1" applyFont="1" applyFill="1" applyBorder="1" applyAlignment="1" applyProtection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66" fontId="6" fillId="0" borderId="14" xfId="1" applyNumberFormat="1" applyFont="1" applyBorder="1" applyAlignment="1" applyProtection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66" fontId="6" fillId="0" borderId="18" xfId="1" applyNumberFormat="1" applyFont="1" applyBorder="1" applyAlignment="1" applyProtection="1">
      <alignment horizontal="center" vertical="center"/>
    </xf>
    <xf numFmtId="166" fontId="6" fillId="0" borderId="21" xfId="1" applyNumberFormat="1" applyFont="1" applyBorder="1" applyAlignment="1" applyProtection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4" borderId="14" xfId="1" applyNumberFormat="1" applyFont="1" applyFill="1" applyBorder="1" applyAlignment="1" applyProtection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0" fontId="6" fillId="0" borderId="18" xfId="1" applyNumberFormat="1" applyFont="1" applyBorder="1" applyAlignment="1" applyProtection="1">
      <alignment horizontal="center" vertical="center"/>
    </xf>
    <xf numFmtId="0" fontId="4" fillId="4" borderId="18" xfId="1" applyNumberFormat="1" applyFont="1" applyFill="1" applyBorder="1" applyAlignment="1" applyProtection="1">
      <alignment horizontal="center" vertical="center"/>
    </xf>
    <xf numFmtId="0" fontId="6" fillId="2" borderId="16" xfId="1" applyNumberFormat="1" applyFont="1" applyFill="1" applyBorder="1" applyAlignment="1" applyProtection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65" fontId="6" fillId="0" borderId="21" xfId="1" applyFont="1" applyBorder="1" applyAlignment="1" applyProtection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6" fillId="0" borderId="21" xfId="1" applyNumberFormat="1" applyFont="1" applyBorder="1" applyAlignment="1" applyProtection="1">
      <alignment horizontal="center" vertical="center"/>
    </xf>
    <xf numFmtId="0" fontId="4" fillId="4" borderId="21" xfId="1" applyNumberFormat="1" applyFont="1" applyFill="1" applyBorder="1" applyAlignment="1" applyProtection="1">
      <alignment horizontal="center" vertical="center"/>
    </xf>
    <xf numFmtId="0" fontId="6" fillId="2" borderId="20" xfId="1" applyNumberFormat="1" applyFont="1" applyFill="1" applyBorder="1" applyAlignment="1" applyProtection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4" fillId="4" borderId="5" xfId="1" applyNumberFormat="1" applyFont="1" applyFill="1" applyBorder="1" applyAlignment="1" applyProtection="1">
      <alignment horizontal="center" vertical="center"/>
    </xf>
    <xf numFmtId="165" fontId="4" fillId="4" borderId="5" xfId="1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6" fillId="0" borderId="14" xfId="1" applyFont="1" applyBorder="1" applyAlignment="1" applyProtection="1">
      <alignment horizontal="center" vertical="center"/>
    </xf>
    <xf numFmtId="165" fontId="6" fillId="0" borderId="18" xfId="1" applyFont="1" applyBorder="1" applyAlignment="1" applyProtection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8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3" borderId="0" xfId="2" applyFont="1" applyFill="1" applyAlignment="1">
      <alignment horizontal="center" vertical="center" wrapText="1"/>
    </xf>
    <xf numFmtId="0" fontId="4" fillId="5" borderId="18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</cellXfs>
  <cellStyles count="3">
    <cellStyle name="Normal" xfId="0" builtinId="0"/>
    <cellStyle name="Normal 3" xfId="2" xr:uid="{00000000-0005-0000-0000-000006000000}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59"/>
  <sheetViews>
    <sheetView topLeftCell="A41" zoomScaleNormal="100" workbookViewId="0">
      <selection activeCell="A61" sqref="A61:XFD61"/>
    </sheetView>
  </sheetViews>
  <sheetFormatPr baseColWidth="10" defaultColWidth="10.6640625" defaultRowHeight="14.4" x14ac:dyDescent="0.3"/>
  <cols>
    <col min="3" max="3" width="9.88671875" customWidth="1"/>
    <col min="6" max="6" width="3" customWidth="1"/>
    <col min="7" max="10" width="8.5546875" customWidth="1"/>
    <col min="11" max="11" width="3.44140625" customWidth="1"/>
    <col min="12" max="12" width="9" customWidth="1"/>
    <col min="13" max="14" width="7.44140625" customWidth="1"/>
    <col min="15" max="15" width="8" customWidth="1"/>
    <col min="16" max="16" width="8.33203125" customWidth="1"/>
    <col min="17" max="73" width="11.44140625" style="5" customWidth="1"/>
  </cols>
  <sheetData>
    <row r="1" spans="1:1020" s="3" customFormat="1" ht="70.5" customHeight="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  <c r="IW1" s="215"/>
      <c r="IX1" s="215"/>
      <c r="IY1" s="215"/>
      <c r="IZ1" s="215"/>
      <c r="JA1" s="215"/>
      <c r="JB1" s="215"/>
      <c r="JC1" s="215"/>
      <c r="JD1" s="215"/>
      <c r="JE1" s="215"/>
      <c r="JF1" s="215"/>
      <c r="JG1" s="215"/>
      <c r="JH1" s="215"/>
      <c r="JI1" s="215"/>
      <c r="JJ1" s="215"/>
      <c r="JK1" s="215"/>
      <c r="JL1" s="215"/>
      <c r="JM1" s="215"/>
      <c r="JN1" s="215"/>
      <c r="JO1" s="215"/>
      <c r="JP1" s="215"/>
      <c r="JQ1" s="215"/>
      <c r="JR1" s="215"/>
      <c r="JS1" s="215"/>
      <c r="JT1" s="215"/>
      <c r="JU1" s="215"/>
      <c r="JV1" s="215"/>
      <c r="JW1" s="215"/>
      <c r="JX1" s="215"/>
      <c r="JY1" s="215"/>
      <c r="JZ1" s="215"/>
      <c r="KA1" s="215"/>
      <c r="KB1" s="215"/>
      <c r="KC1" s="215"/>
      <c r="KD1" s="215"/>
      <c r="KE1" s="215"/>
      <c r="KF1" s="215"/>
      <c r="KG1" s="215"/>
      <c r="KH1" s="215"/>
      <c r="KI1" s="215"/>
      <c r="KJ1" s="215"/>
      <c r="KK1" s="215"/>
      <c r="KL1" s="215"/>
      <c r="KM1" s="215"/>
      <c r="KN1" s="215"/>
      <c r="KO1" s="215"/>
      <c r="KP1" s="215"/>
      <c r="KQ1" s="215"/>
      <c r="KR1" s="215"/>
      <c r="KS1" s="215"/>
      <c r="KT1" s="215"/>
      <c r="KU1" s="215"/>
      <c r="KV1" s="215"/>
      <c r="KW1" s="215"/>
      <c r="KX1" s="215"/>
      <c r="KY1" s="215"/>
      <c r="KZ1" s="215"/>
      <c r="LA1" s="215"/>
      <c r="LB1" s="215"/>
      <c r="LC1" s="215"/>
      <c r="LD1" s="215"/>
      <c r="LE1" s="215"/>
      <c r="LF1" s="215"/>
      <c r="LG1" s="215"/>
      <c r="LH1" s="215"/>
      <c r="LI1" s="215"/>
      <c r="LJ1" s="215"/>
      <c r="LK1" s="215"/>
      <c r="LL1" s="215"/>
      <c r="LM1" s="215"/>
      <c r="LN1" s="215"/>
      <c r="LO1" s="215"/>
      <c r="LP1" s="215"/>
      <c r="LQ1" s="215"/>
      <c r="LR1" s="215"/>
      <c r="LS1" s="215"/>
      <c r="LT1" s="215"/>
      <c r="LU1" s="215"/>
      <c r="LV1" s="215"/>
      <c r="LW1" s="215"/>
      <c r="LX1" s="215"/>
      <c r="LY1" s="215"/>
      <c r="LZ1" s="215"/>
      <c r="MA1" s="215"/>
      <c r="MB1" s="215"/>
      <c r="MC1" s="215"/>
      <c r="MD1" s="215"/>
      <c r="ME1" s="215"/>
      <c r="MF1" s="215"/>
      <c r="MG1" s="215"/>
      <c r="MH1" s="215"/>
      <c r="MI1" s="215"/>
      <c r="MJ1" s="215"/>
      <c r="MK1" s="215"/>
      <c r="ML1" s="215"/>
      <c r="MM1" s="215"/>
      <c r="MN1" s="215"/>
      <c r="MO1" s="215"/>
      <c r="MP1" s="215"/>
      <c r="MQ1" s="215"/>
      <c r="MR1" s="215"/>
      <c r="MS1" s="215"/>
      <c r="MT1" s="215"/>
      <c r="MU1" s="215"/>
      <c r="MV1" s="215"/>
      <c r="MW1" s="215"/>
      <c r="MX1" s="215"/>
      <c r="MY1" s="215"/>
      <c r="MZ1" s="215"/>
      <c r="NA1" s="215"/>
      <c r="NB1" s="215"/>
      <c r="NC1" s="215"/>
      <c r="ND1" s="215"/>
      <c r="NE1" s="215"/>
      <c r="NF1" s="215"/>
      <c r="NG1" s="215"/>
      <c r="NH1" s="215"/>
      <c r="NI1" s="215"/>
      <c r="NJ1" s="215"/>
      <c r="NK1" s="215"/>
      <c r="NL1" s="215"/>
      <c r="NM1" s="215"/>
      <c r="NN1" s="215"/>
      <c r="NO1" s="215"/>
      <c r="NP1" s="215"/>
      <c r="NQ1" s="215"/>
      <c r="NR1" s="215"/>
      <c r="NS1" s="215"/>
      <c r="NT1" s="215"/>
      <c r="NU1" s="215"/>
      <c r="NV1" s="215"/>
      <c r="NW1" s="215"/>
      <c r="NX1" s="215"/>
      <c r="NY1" s="215"/>
      <c r="NZ1" s="215"/>
      <c r="OA1" s="215"/>
      <c r="OB1" s="215"/>
      <c r="OC1" s="215"/>
      <c r="OD1" s="215"/>
      <c r="OE1" s="215"/>
      <c r="OF1" s="215"/>
      <c r="OG1" s="215"/>
      <c r="OH1" s="215"/>
      <c r="OI1" s="215"/>
      <c r="OJ1" s="215"/>
      <c r="OK1" s="215"/>
      <c r="OL1" s="215"/>
      <c r="OM1" s="215"/>
      <c r="ON1" s="215"/>
      <c r="OO1" s="215"/>
      <c r="OP1" s="215"/>
      <c r="OQ1" s="215"/>
      <c r="OR1" s="215"/>
      <c r="OS1" s="215"/>
      <c r="OT1" s="215"/>
      <c r="OU1" s="215"/>
      <c r="OV1" s="215"/>
      <c r="OW1" s="215"/>
      <c r="OX1" s="215"/>
      <c r="OY1" s="215"/>
      <c r="OZ1" s="215"/>
      <c r="PA1" s="215"/>
      <c r="PB1" s="215"/>
      <c r="PC1" s="215"/>
      <c r="PD1" s="215"/>
      <c r="PE1" s="215"/>
      <c r="PF1" s="215"/>
      <c r="PG1" s="215"/>
      <c r="PH1" s="215"/>
      <c r="PI1" s="215"/>
      <c r="PJ1" s="215"/>
      <c r="PK1" s="215"/>
      <c r="PL1" s="215"/>
      <c r="PM1" s="215"/>
      <c r="PN1" s="215"/>
      <c r="PO1" s="215"/>
      <c r="PP1" s="215"/>
      <c r="PQ1" s="215"/>
      <c r="PR1" s="215"/>
      <c r="PS1" s="215"/>
      <c r="PT1" s="215"/>
      <c r="PU1" s="215"/>
      <c r="PV1" s="215"/>
      <c r="PW1" s="215"/>
      <c r="PX1" s="215"/>
      <c r="PY1" s="215"/>
      <c r="PZ1" s="215"/>
      <c r="QA1" s="215"/>
      <c r="QB1" s="215"/>
      <c r="QC1" s="215"/>
      <c r="QD1" s="215"/>
      <c r="QE1" s="215"/>
      <c r="QF1" s="215"/>
      <c r="QG1" s="215"/>
      <c r="QH1" s="215"/>
      <c r="QI1" s="215"/>
      <c r="QJ1" s="215"/>
      <c r="QK1" s="215"/>
      <c r="QL1" s="215"/>
      <c r="QM1" s="215"/>
      <c r="QN1" s="215"/>
      <c r="QO1" s="215"/>
      <c r="QP1" s="215"/>
      <c r="QQ1" s="215"/>
      <c r="QR1" s="215"/>
      <c r="QS1" s="215"/>
      <c r="QT1" s="215"/>
      <c r="QU1" s="215"/>
      <c r="QV1" s="215"/>
      <c r="QW1" s="215"/>
      <c r="QX1" s="215"/>
      <c r="QY1" s="215"/>
      <c r="QZ1" s="215"/>
      <c r="RA1" s="215"/>
      <c r="RB1" s="215"/>
      <c r="RC1" s="215"/>
      <c r="RD1" s="215"/>
      <c r="RE1" s="215"/>
      <c r="RF1" s="215"/>
      <c r="RG1" s="215"/>
      <c r="RH1" s="215"/>
      <c r="RI1" s="215"/>
      <c r="RJ1" s="215"/>
      <c r="RK1" s="215"/>
      <c r="RL1" s="215"/>
      <c r="RM1" s="215"/>
      <c r="RN1" s="215"/>
      <c r="RO1" s="215"/>
      <c r="RP1" s="215"/>
      <c r="RQ1" s="215"/>
      <c r="RR1" s="215"/>
      <c r="RS1" s="215"/>
      <c r="RT1" s="215"/>
      <c r="RU1" s="215"/>
      <c r="RV1" s="215"/>
      <c r="RW1" s="215"/>
      <c r="RX1" s="215"/>
      <c r="RY1" s="215"/>
      <c r="RZ1" s="215"/>
      <c r="SA1" s="215"/>
      <c r="SB1" s="215"/>
      <c r="SC1" s="215"/>
      <c r="SD1" s="215"/>
      <c r="SE1" s="215"/>
      <c r="SF1" s="215"/>
      <c r="SG1" s="215"/>
      <c r="SH1" s="215"/>
      <c r="SI1" s="215"/>
      <c r="SJ1" s="215"/>
      <c r="SK1" s="215"/>
      <c r="SL1" s="215"/>
      <c r="SM1" s="215"/>
      <c r="SN1" s="215"/>
      <c r="SO1" s="215"/>
      <c r="SP1" s="215"/>
      <c r="SQ1" s="215"/>
      <c r="SR1" s="215"/>
      <c r="SS1" s="215"/>
      <c r="ST1" s="215"/>
      <c r="SU1" s="215"/>
      <c r="SV1" s="215"/>
      <c r="SW1" s="215"/>
      <c r="SX1" s="215"/>
      <c r="SY1" s="215"/>
      <c r="SZ1" s="215"/>
      <c r="TA1" s="215"/>
      <c r="TB1" s="215"/>
      <c r="TC1" s="215"/>
      <c r="TD1" s="215"/>
      <c r="TE1" s="215"/>
      <c r="TF1" s="215"/>
      <c r="TG1" s="215"/>
      <c r="TH1" s="215"/>
      <c r="TI1" s="215"/>
      <c r="TJ1" s="215"/>
      <c r="TK1" s="215"/>
      <c r="TL1" s="215"/>
      <c r="TM1" s="215"/>
      <c r="TN1" s="215"/>
      <c r="TO1" s="215"/>
      <c r="TP1" s="215"/>
      <c r="TQ1" s="215"/>
      <c r="TR1" s="215"/>
      <c r="TS1" s="215"/>
      <c r="TT1" s="215"/>
      <c r="TU1" s="215"/>
      <c r="TV1" s="215"/>
      <c r="TW1" s="215"/>
      <c r="TX1" s="215"/>
      <c r="TY1" s="215"/>
      <c r="TZ1" s="215"/>
      <c r="UA1" s="215"/>
      <c r="UB1" s="215"/>
      <c r="UC1" s="215"/>
      <c r="UD1" s="215"/>
      <c r="UE1" s="215"/>
      <c r="UF1" s="215"/>
      <c r="UG1" s="215"/>
      <c r="UH1" s="215"/>
      <c r="UI1" s="215"/>
      <c r="UJ1" s="215"/>
      <c r="UK1" s="215"/>
      <c r="UL1" s="215"/>
      <c r="UM1" s="215"/>
      <c r="UN1" s="215"/>
      <c r="UO1" s="215"/>
      <c r="UP1" s="215"/>
      <c r="UQ1" s="215"/>
      <c r="UR1" s="215"/>
      <c r="US1" s="215"/>
      <c r="UT1" s="215"/>
      <c r="UU1" s="215"/>
      <c r="UV1" s="215"/>
      <c r="UW1" s="215"/>
      <c r="UX1" s="215"/>
      <c r="UY1" s="215"/>
      <c r="UZ1" s="215"/>
      <c r="VA1" s="215"/>
      <c r="VB1" s="215"/>
      <c r="VC1" s="215"/>
      <c r="VD1" s="215"/>
      <c r="VE1" s="215"/>
      <c r="VF1" s="215"/>
      <c r="VG1" s="215"/>
      <c r="VH1" s="215"/>
      <c r="VI1" s="215"/>
      <c r="VJ1" s="215"/>
      <c r="VK1" s="215"/>
      <c r="VL1" s="215"/>
      <c r="VM1" s="215"/>
      <c r="VN1" s="215"/>
      <c r="VO1" s="215"/>
      <c r="VP1" s="215"/>
      <c r="VQ1" s="215"/>
      <c r="VR1" s="215"/>
      <c r="VS1" s="215"/>
      <c r="VT1" s="215"/>
      <c r="VU1" s="215"/>
      <c r="VV1" s="215"/>
      <c r="VW1" s="215"/>
      <c r="VX1" s="215"/>
      <c r="VY1" s="215"/>
      <c r="VZ1" s="215"/>
      <c r="WA1" s="215"/>
      <c r="WB1" s="215"/>
      <c r="WC1" s="215"/>
      <c r="WD1" s="215"/>
      <c r="WE1" s="215"/>
      <c r="WF1" s="215"/>
      <c r="WG1" s="215"/>
      <c r="WH1" s="215"/>
      <c r="WI1" s="215"/>
      <c r="WJ1" s="215"/>
      <c r="WK1" s="215"/>
      <c r="WL1" s="215"/>
      <c r="WM1" s="215"/>
      <c r="WN1" s="215"/>
      <c r="WO1" s="215"/>
      <c r="WP1" s="215"/>
      <c r="WQ1" s="215"/>
      <c r="WR1" s="215"/>
      <c r="WS1" s="215"/>
      <c r="WT1" s="215"/>
      <c r="WU1" s="215"/>
      <c r="WV1" s="215"/>
      <c r="WW1" s="215"/>
      <c r="WX1" s="215"/>
      <c r="WY1" s="215"/>
      <c r="WZ1" s="215"/>
      <c r="XA1" s="215"/>
      <c r="XB1" s="215"/>
      <c r="XC1" s="215"/>
      <c r="XD1" s="215"/>
      <c r="XE1" s="215"/>
      <c r="XF1" s="215"/>
      <c r="XG1" s="215"/>
      <c r="XH1" s="215"/>
      <c r="XI1" s="215"/>
      <c r="XJ1" s="215"/>
      <c r="XK1" s="215"/>
      <c r="XL1" s="215"/>
      <c r="XM1" s="215"/>
      <c r="XN1" s="215"/>
      <c r="XO1" s="215"/>
      <c r="XP1" s="215"/>
      <c r="XQ1" s="215"/>
      <c r="XR1" s="215"/>
      <c r="XS1" s="215"/>
      <c r="XT1" s="215"/>
      <c r="XU1" s="215"/>
      <c r="XV1" s="215"/>
      <c r="XW1" s="215"/>
      <c r="XX1" s="215"/>
      <c r="XY1" s="215"/>
      <c r="XZ1" s="215"/>
      <c r="YA1" s="215"/>
      <c r="YB1" s="215"/>
      <c r="YC1" s="215"/>
      <c r="YD1" s="215"/>
      <c r="YE1" s="215"/>
      <c r="YF1" s="215"/>
      <c r="YG1" s="215"/>
      <c r="YH1" s="215"/>
      <c r="YI1" s="215"/>
      <c r="YJ1" s="215"/>
      <c r="YK1" s="215"/>
      <c r="YL1" s="215"/>
      <c r="YM1" s="215"/>
      <c r="YN1" s="215"/>
      <c r="YO1" s="215"/>
      <c r="YP1" s="215"/>
      <c r="YQ1" s="215"/>
      <c r="YR1" s="215"/>
      <c r="YS1" s="215"/>
      <c r="YT1" s="215"/>
      <c r="YU1" s="215"/>
      <c r="YV1" s="215"/>
      <c r="YW1" s="215"/>
      <c r="YX1" s="215"/>
      <c r="YY1" s="215"/>
      <c r="YZ1" s="215"/>
      <c r="ZA1" s="215"/>
      <c r="ZB1" s="215"/>
      <c r="ZC1" s="215"/>
      <c r="ZD1" s="215"/>
      <c r="ZE1" s="215"/>
      <c r="ZF1" s="215"/>
      <c r="ZG1" s="215"/>
      <c r="ZH1" s="215"/>
      <c r="ZI1" s="215"/>
      <c r="ZJ1" s="215"/>
      <c r="ZK1" s="215"/>
      <c r="ZL1" s="215"/>
      <c r="ZM1" s="215"/>
      <c r="ZN1" s="215"/>
      <c r="ZO1" s="215"/>
      <c r="ZP1" s="215"/>
      <c r="ZQ1" s="215"/>
      <c r="ZR1" s="215"/>
      <c r="ZS1" s="215"/>
      <c r="ZT1" s="215"/>
      <c r="ZU1" s="215"/>
      <c r="ZV1" s="215"/>
      <c r="ZW1" s="215"/>
      <c r="ZX1" s="215"/>
      <c r="ZY1" s="215"/>
      <c r="ZZ1" s="215"/>
      <c r="AAA1" s="215"/>
      <c r="AAB1" s="215"/>
      <c r="AAC1" s="215"/>
      <c r="AAD1" s="215"/>
      <c r="AAE1" s="215"/>
      <c r="AAF1" s="215"/>
      <c r="AAG1" s="215"/>
      <c r="AAH1" s="215"/>
      <c r="AAI1" s="215"/>
      <c r="AAJ1" s="215"/>
      <c r="AAK1" s="215"/>
      <c r="AAL1" s="215"/>
      <c r="AAM1" s="215"/>
      <c r="AAN1" s="215"/>
      <c r="AAO1" s="215"/>
      <c r="AAP1" s="215"/>
      <c r="AAQ1" s="215"/>
      <c r="AAR1" s="215"/>
      <c r="AAS1" s="215"/>
      <c r="AAT1" s="215"/>
      <c r="AAU1" s="215"/>
      <c r="AAV1" s="215"/>
      <c r="AAW1" s="215"/>
      <c r="AAX1" s="215"/>
      <c r="AAY1" s="215"/>
      <c r="AAZ1" s="215"/>
      <c r="ABA1" s="215"/>
      <c r="ABB1" s="215"/>
      <c r="ABC1" s="215"/>
      <c r="ABD1" s="215"/>
      <c r="ABE1" s="215"/>
      <c r="ABF1" s="215"/>
      <c r="ABG1" s="215"/>
      <c r="ABH1" s="215"/>
      <c r="ABI1" s="215"/>
      <c r="ABJ1" s="215"/>
      <c r="ABK1" s="215"/>
      <c r="ABL1" s="215"/>
      <c r="ABM1" s="215"/>
      <c r="ABN1" s="215"/>
      <c r="ABO1" s="215"/>
      <c r="ABP1" s="215"/>
      <c r="ABQ1" s="215"/>
      <c r="ABR1" s="215"/>
      <c r="ABS1" s="215"/>
      <c r="ABT1" s="215"/>
      <c r="ABU1" s="215"/>
      <c r="ABV1" s="215"/>
      <c r="ABW1" s="215"/>
      <c r="ABX1" s="215"/>
      <c r="ABY1" s="215"/>
      <c r="ABZ1" s="215"/>
      <c r="ACA1" s="215"/>
      <c r="ACB1" s="215"/>
      <c r="ACC1" s="215"/>
      <c r="ACD1" s="215"/>
      <c r="ACE1" s="215"/>
      <c r="ACF1" s="215"/>
      <c r="ACG1" s="215"/>
      <c r="ACH1" s="215"/>
      <c r="ACI1" s="215"/>
      <c r="ACJ1" s="215"/>
      <c r="ACK1" s="215"/>
      <c r="ACL1" s="215"/>
      <c r="ACM1" s="215"/>
      <c r="ACN1" s="215"/>
      <c r="ACO1" s="215"/>
      <c r="ACP1" s="215"/>
      <c r="ACQ1" s="215"/>
      <c r="ACR1" s="215"/>
      <c r="ACS1" s="215"/>
      <c r="ACT1" s="215"/>
      <c r="ACU1" s="215"/>
      <c r="ACV1" s="215"/>
      <c r="ACW1" s="215"/>
      <c r="ACX1" s="215"/>
      <c r="ACY1" s="215"/>
      <c r="ACZ1" s="215"/>
      <c r="ADA1" s="215"/>
      <c r="ADB1" s="215"/>
      <c r="ADC1" s="215"/>
      <c r="ADD1" s="215"/>
      <c r="ADE1" s="215"/>
      <c r="ADF1" s="215"/>
      <c r="ADG1" s="215"/>
      <c r="ADH1" s="215"/>
      <c r="ADI1" s="215"/>
      <c r="ADJ1" s="215"/>
      <c r="ADK1" s="215"/>
      <c r="ADL1" s="215"/>
      <c r="ADM1" s="215"/>
      <c r="ADN1" s="215"/>
      <c r="ADO1" s="215"/>
      <c r="ADP1" s="215"/>
      <c r="ADQ1" s="215"/>
      <c r="ADR1" s="215"/>
      <c r="ADS1" s="215"/>
      <c r="ADT1" s="215"/>
      <c r="ADU1" s="215"/>
      <c r="ADV1" s="215"/>
      <c r="ADW1" s="215"/>
      <c r="ADX1" s="215"/>
      <c r="ADY1" s="215"/>
      <c r="ADZ1" s="215"/>
      <c r="AEA1" s="215"/>
      <c r="AEB1" s="215"/>
      <c r="AEC1" s="215"/>
      <c r="AED1" s="215"/>
      <c r="AEE1" s="215"/>
      <c r="AEF1" s="215"/>
      <c r="AEG1" s="215"/>
      <c r="AEH1" s="215"/>
      <c r="AEI1" s="215"/>
      <c r="AEJ1" s="215"/>
      <c r="AEK1" s="215"/>
      <c r="AEL1" s="215"/>
      <c r="AEM1" s="215"/>
      <c r="AEN1" s="215"/>
      <c r="AEO1" s="215"/>
      <c r="AEP1" s="215"/>
      <c r="AEQ1" s="215"/>
      <c r="AER1" s="215"/>
      <c r="AES1" s="215"/>
      <c r="AET1" s="215"/>
      <c r="AEU1" s="215"/>
      <c r="AEV1" s="215"/>
      <c r="AEW1" s="215"/>
      <c r="AEX1" s="215"/>
      <c r="AEY1" s="215"/>
      <c r="AEZ1" s="215"/>
      <c r="AFA1" s="215"/>
      <c r="AFB1" s="215"/>
      <c r="AFC1" s="215"/>
      <c r="AFD1" s="215"/>
      <c r="AFE1" s="215"/>
      <c r="AFF1" s="215"/>
      <c r="AFG1" s="215"/>
      <c r="AFH1" s="215"/>
      <c r="AFI1" s="215"/>
      <c r="AFJ1" s="215"/>
      <c r="AFK1" s="215"/>
      <c r="AFL1" s="215"/>
      <c r="AFM1" s="215"/>
      <c r="AFN1" s="215"/>
      <c r="AFO1" s="215"/>
      <c r="AFP1" s="215"/>
      <c r="AFQ1" s="215"/>
      <c r="AFR1" s="215"/>
      <c r="AFS1" s="215"/>
      <c r="AFT1" s="215"/>
      <c r="AFU1" s="215"/>
      <c r="AFV1" s="215"/>
      <c r="AFW1" s="215"/>
      <c r="AFX1" s="215"/>
      <c r="AFY1" s="215"/>
      <c r="AFZ1" s="215"/>
      <c r="AGA1" s="215"/>
      <c r="AGB1" s="215"/>
      <c r="AGC1" s="215"/>
      <c r="AGD1" s="215"/>
      <c r="AGE1" s="215"/>
      <c r="AGF1" s="215"/>
      <c r="AGG1" s="215"/>
      <c r="AGH1" s="215"/>
      <c r="AGI1" s="215"/>
      <c r="AGJ1" s="215"/>
      <c r="AGK1" s="215"/>
      <c r="AGL1" s="215"/>
      <c r="AGM1" s="215"/>
      <c r="AGN1" s="215"/>
      <c r="AGO1" s="215"/>
      <c r="AGP1" s="215"/>
      <c r="AGQ1" s="215"/>
      <c r="AGR1" s="215"/>
      <c r="AGS1" s="215"/>
      <c r="AGT1" s="215"/>
      <c r="AGU1" s="215"/>
      <c r="AGV1" s="215"/>
      <c r="AGW1" s="215"/>
      <c r="AGX1" s="215"/>
      <c r="AGY1" s="215"/>
      <c r="AGZ1" s="215"/>
      <c r="AHA1" s="215"/>
      <c r="AHB1" s="215"/>
      <c r="AHC1" s="215"/>
      <c r="AHD1" s="215"/>
      <c r="AHE1" s="215"/>
      <c r="AHF1" s="215"/>
      <c r="AHG1" s="215"/>
      <c r="AHH1" s="215"/>
      <c r="AHI1" s="215"/>
      <c r="AHJ1" s="215"/>
      <c r="AHK1" s="215"/>
      <c r="AHL1" s="215"/>
      <c r="AHM1" s="215"/>
      <c r="AHN1" s="215"/>
      <c r="AHO1" s="215"/>
      <c r="AHP1" s="215"/>
      <c r="AHQ1" s="215"/>
      <c r="AHR1" s="215"/>
      <c r="AHS1" s="215"/>
      <c r="AHT1" s="215"/>
      <c r="AHU1" s="215"/>
      <c r="AHV1" s="215"/>
      <c r="AHW1" s="215"/>
      <c r="AHX1" s="215"/>
      <c r="AHY1" s="215"/>
      <c r="AHZ1" s="215"/>
      <c r="AIA1" s="215"/>
      <c r="AIB1" s="215"/>
      <c r="AIC1" s="215"/>
      <c r="AID1" s="215"/>
      <c r="AIE1" s="215"/>
      <c r="AIF1" s="215"/>
      <c r="AIG1" s="215"/>
      <c r="AIH1" s="215"/>
      <c r="AII1" s="215"/>
      <c r="AIJ1" s="215"/>
      <c r="AIK1" s="215"/>
      <c r="AIL1" s="215"/>
      <c r="AIM1" s="215"/>
      <c r="AIN1" s="215"/>
      <c r="AIO1" s="215"/>
      <c r="AIP1" s="215"/>
      <c r="AIQ1" s="215"/>
      <c r="AIR1" s="215"/>
      <c r="AIS1" s="215"/>
      <c r="AIT1" s="215"/>
      <c r="AIU1" s="215"/>
      <c r="AIV1" s="215"/>
      <c r="AIW1" s="215"/>
      <c r="AIX1" s="215"/>
      <c r="AIY1" s="215"/>
      <c r="AIZ1" s="215"/>
      <c r="AJA1" s="215"/>
      <c r="AJB1" s="215"/>
      <c r="AJC1" s="215"/>
      <c r="AJD1" s="215"/>
      <c r="AJE1" s="215"/>
      <c r="AJF1" s="215"/>
      <c r="AJG1" s="215"/>
      <c r="AJH1" s="215"/>
      <c r="AJI1" s="215"/>
      <c r="AJJ1" s="215"/>
      <c r="AJK1" s="215"/>
      <c r="AJL1" s="215"/>
      <c r="AJM1" s="215"/>
      <c r="AJN1" s="215"/>
      <c r="AJO1" s="215"/>
      <c r="AJP1" s="215"/>
      <c r="AJQ1" s="215"/>
      <c r="AJR1" s="215"/>
      <c r="AJS1" s="215"/>
      <c r="AJT1" s="215"/>
      <c r="AJU1" s="215"/>
      <c r="AJV1" s="215"/>
      <c r="AJW1" s="215"/>
      <c r="AJX1" s="215"/>
      <c r="AJY1" s="215"/>
      <c r="AJZ1" s="215"/>
      <c r="AKA1" s="215"/>
      <c r="AKB1" s="215"/>
      <c r="AKC1" s="215"/>
      <c r="AKD1" s="215"/>
      <c r="AKE1" s="215"/>
      <c r="AKF1" s="215"/>
      <c r="AKG1" s="215"/>
      <c r="AKH1" s="215"/>
      <c r="AKI1" s="215"/>
      <c r="AKJ1" s="215"/>
      <c r="AKK1" s="215"/>
      <c r="AKL1" s="215"/>
      <c r="AKM1" s="215"/>
      <c r="AKN1" s="215"/>
      <c r="AKO1" s="215"/>
      <c r="AKP1" s="215"/>
      <c r="AKQ1" s="215"/>
      <c r="AKR1" s="215"/>
      <c r="AKS1" s="215"/>
      <c r="AKT1" s="215"/>
      <c r="AKU1" s="215"/>
      <c r="AKV1" s="215"/>
      <c r="AKW1" s="215"/>
      <c r="AKX1" s="215"/>
      <c r="AKY1" s="215"/>
      <c r="AKZ1" s="215"/>
      <c r="ALA1" s="215"/>
      <c r="ALB1" s="215"/>
      <c r="ALC1" s="215"/>
      <c r="ALD1" s="215"/>
      <c r="ALE1" s="215"/>
      <c r="ALF1" s="215"/>
      <c r="ALG1" s="215"/>
      <c r="ALH1" s="215"/>
      <c r="ALI1" s="215"/>
      <c r="ALJ1" s="215"/>
      <c r="ALK1" s="215"/>
      <c r="ALL1" s="215"/>
      <c r="ALM1" s="215"/>
      <c r="ALN1" s="215"/>
      <c r="ALO1" s="215"/>
      <c r="ALP1" s="215"/>
      <c r="ALQ1" s="215"/>
      <c r="ALR1" s="215"/>
      <c r="ALS1" s="215"/>
      <c r="ALT1" s="215"/>
      <c r="ALU1" s="215"/>
      <c r="ALV1" s="215"/>
      <c r="ALW1" s="215"/>
      <c r="ALX1" s="215"/>
      <c r="ALY1" s="215"/>
      <c r="ALZ1" s="215"/>
      <c r="AMA1" s="215"/>
      <c r="AMB1" s="215"/>
      <c r="AMC1" s="215"/>
      <c r="AMD1" s="215"/>
      <c r="AME1" s="215"/>
      <c r="AMF1" s="215"/>
    </row>
    <row r="2" spans="1:1020" s="3" customFormat="1" ht="17.399999999999999" x14ac:dyDescent="0.3"/>
    <row r="3" spans="1:1020" x14ac:dyDescent="0.3">
      <c r="A3" s="6"/>
      <c r="B3" s="7"/>
      <c r="C3" s="216" t="s">
        <v>1</v>
      </c>
      <c r="D3" s="216"/>
      <c r="E3" s="216"/>
      <c r="F3" s="8"/>
      <c r="G3" s="216" t="s">
        <v>2</v>
      </c>
      <c r="H3" s="216"/>
      <c r="I3" s="216"/>
      <c r="J3" s="216"/>
      <c r="K3" s="8"/>
      <c r="L3" s="216" t="s">
        <v>3</v>
      </c>
      <c r="M3" s="216"/>
      <c r="N3" s="216"/>
      <c r="O3" s="216"/>
      <c r="P3" s="216"/>
    </row>
    <row r="4" spans="1:1020" s="23" customFormat="1" ht="39.6" x14ac:dyDescent="0.3">
      <c r="A4" s="9" t="s">
        <v>4</v>
      </c>
      <c r="B4" s="10" t="s">
        <v>5</v>
      </c>
      <c r="C4" s="11" t="s">
        <v>6</v>
      </c>
      <c r="D4" s="12" t="s">
        <v>7</v>
      </c>
      <c r="E4" s="13" t="s">
        <v>8</v>
      </c>
      <c r="F4" s="14"/>
      <c r="G4" s="15" t="s">
        <v>9</v>
      </c>
      <c r="H4" s="16" t="s">
        <v>10</v>
      </c>
      <c r="I4" s="17" t="s">
        <v>11</v>
      </c>
      <c r="J4" s="13" t="s">
        <v>12</v>
      </c>
      <c r="K4" s="14"/>
      <c r="L4" s="18" t="s">
        <v>13</v>
      </c>
      <c r="M4" s="19" t="s">
        <v>14</v>
      </c>
      <c r="N4" s="20" t="s">
        <v>15</v>
      </c>
      <c r="O4" s="21" t="s">
        <v>16</v>
      </c>
      <c r="P4" s="20" t="s">
        <v>15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</row>
    <row r="5" spans="1:1020" ht="18.75" customHeight="1" x14ac:dyDescent="0.3">
      <c r="A5" s="217" t="s">
        <v>17</v>
      </c>
      <c r="B5" s="218" t="s">
        <v>18</v>
      </c>
      <c r="C5" s="219">
        <v>47</v>
      </c>
      <c r="D5" s="24">
        <v>46</v>
      </c>
      <c r="E5" s="25">
        <v>1</v>
      </c>
      <c r="F5" s="8"/>
      <c r="G5" s="26">
        <v>20</v>
      </c>
      <c r="H5" s="27">
        <v>25</v>
      </c>
      <c r="I5" s="27">
        <v>1</v>
      </c>
      <c r="J5" s="2">
        <v>0</v>
      </c>
      <c r="K5" s="28"/>
      <c r="L5" s="220">
        <v>2</v>
      </c>
      <c r="M5" s="221">
        <f>L5/D5</f>
        <v>4.3478260869565216E-2</v>
      </c>
      <c r="N5" s="222">
        <v>1</v>
      </c>
      <c r="O5" s="223">
        <v>0</v>
      </c>
      <c r="P5" s="224">
        <v>0</v>
      </c>
    </row>
    <row r="6" spans="1:1020" ht="18.75" customHeight="1" x14ac:dyDescent="0.3">
      <c r="A6" s="217"/>
      <c r="B6" s="218"/>
      <c r="C6" s="219"/>
      <c r="D6" s="29">
        <f>D5/C5</f>
        <v>0.97872340425531912</v>
      </c>
      <c r="E6" s="30">
        <v>0</v>
      </c>
      <c r="F6" s="31"/>
      <c r="G6" s="32">
        <f>G5/46</f>
        <v>0.43478260869565216</v>
      </c>
      <c r="H6" s="33">
        <f>H5/46</f>
        <v>0.54347826086956519</v>
      </c>
      <c r="I6" s="33">
        <f>I5/46</f>
        <v>2.1739130434782608E-2</v>
      </c>
      <c r="J6" s="30">
        <f>J5/46</f>
        <v>0</v>
      </c>
      <c r="K6" s="31"/>
      <c r="L6" s="220"/>
      <c r="M6" s="221"/>
      <c r="N6" s="222"/>
      <c r="O6" s="223"/>
      <c r="P6" s="224"/>
    </row>
    <row r="7" spans="1:1020" ht="18.75" customHeight="1" x14ac:dyDescent="0.3">
      <c r="A7" s="217"/>
      <c r="B7" s="225" t="s">
        <v>19</v>
      </c>
      <c r="C7" s="226">
        <v>99</v>
      </c>
      <c r="D7" s="34">
        <v>96</v>
      </c>
      <c r="E7" s="35">
        <v>3</v>
      </c>
      <c r="F7" s="8"/>
      <c r="G7" s="36">
        <v>42</v>
      </c>
      <c r="H7" s="37">
        <v>50</v>
      </c>
      <c r="I7" s="37">
        <v>3</v>
      </c>
      <c r="J7" s="1">
        <v>1</v>
      </c>
      <c r="K7" s="28"/>
      <c r="L7" s="227">
        <v>9</v>
      </c>
      <c r="M7" s="228">
        <f>L7/D7</f>
        <v>9.375E-2</v>
      </c>
      <c r="N7" s="229">
        <v>5</v>
      </c>
      <c r="O7" s="230">
        <v>3</v>
      </c>
      <c r="P7" s="231">
        <v>1</v>
      </c>
    </row>
    <row r="8" spans="1:1020" ht="18.75" customHeight="1" x14ac:dyDescent="0.3">
      <c r="A8" s="217"/>
      <c r="B8" s="225"/>
      <c r="C8" s="226"/>
      <c r="D8" s="29">
        <f>D7/C7</f>
        <v>0.96969696969696972</v>
      </c>
      <c r="E8" s="30">
        <v>0</v>
      </c>
      <c r="F8" s="28"/>
      <c r="G8" s="39">
        <f>G7/96</f>
        <v>0.4375</v>
      </c>
      <c r="H8" s="40">
        <f>H7/96</f>
        <v>0.52083333333333337</v>
      </c>
      <c r="I8" s="40">
        <f>I7/96</f>
        <v>3.125E-2</v>
      </c>
      <c r="J8" s="30">
        <f>J7/96</f>
        <v>1.0416666666666666E-2</v>
      </c>
      <c r="K8" s="28"/>
      <c r="L8" s="227"/>
      <c r="M8" s="228"/>
      <c r="N8" s="229"/>
      <c r="O8" s="230"/>
      <c r="P8" s="231"/>
    </row>
    <row r="9" spans="1:1020" ht="18.75" customHeight="1" x14ac:dyDescent="0.3">
      <c r="A9" s="217"/>
      <c r="B9" s="232" t="s">
        <v>20</v>
      </c>
      <c r="C9" s="233">
        <v>85</v>
      </c>
      <c r="D9" s="34">
        <v>83</v>
      </c>
      <c r="E9" s="35">
        <v>2</v>
      </c>
      <c r="F9" s="8"/>
      <c r="G9" s="36">
        <v>49</v>
      </c>
      <c r="H9" s="37">
        <v>32</v>
      </c>
      <c r="I9" s="37">
        <v>2</v>
      </c>
      <c r="J9" s="1">
        <v>0</v>
      </c>
      <c r="K9" s="28"/>
      <c r="L9" s="234">
        <v>12</v>
      </c>
      <c r="M9" s="235">
        <f>L9/D9</f>
        <v>0.14457831325301204</v>
      </c>
      <c r="N9" s="236">
        <v>9</v>
      </c>
      <c r="O9" s="237">
        <v>2</v>
      </c>
      <c r="P9" s="238">
        <v>1</v>
      </c>
    </row>
    <row r="10" spans="1:1020" ht="18.75" customHeight="1" x14ac:dyDescent="0.3">
      <c r="A10" s="217"/>
      <c r="B10" s="232"/>
      <c r="C10" s="233"/>
      <c r="D10" s="29">
        <f>D9/C9</f>
        <v>0.97647058823529409</v>
      </c>
      <c r="E10" s="30">
        <v>0</v>
      </c>
      <c r="F10" s="28"/>
      <c r="G10" s="41">
        <f>G9/83</f>
        <v>0.59036144578313254</v>
      </c>
      <c r="H10" s="42">
        <f>H9/83</f>
        <v>0.38554216867469882</v>
      </c>
      <c r="I10" s="42">
        <f>I9/83</f>
        <v>2.4096385542168676E-2</v>
      </c>
      <c r="J10" s="43">
        <f>J9/83</f>
        <v>0</v>
      </c>
      <c r="K10" s="28"/>
      <c r="L10" s="234"/>
      <c r="M10" s="235"/>
      <c r="N10" s="236"/>
      <c r="O10" s="237"/>
      <c r="P10" s="238"/>
    </row>
    <row r="11" spans="1:1020" ht="18.75" customHeight="1" x14ac:dyDescent="0.3">
      <c r="A11" s="217"/>
      <c r="B11" s="239" t="s">
        <v>21</v>
      </c>
      <c r="C11" s="240">
        <f>C5+C7+C9</f>
        <v>231</v>
      </c>
      <c r="D11" s="45">
        <f>D5+D7+D9</f>
        <v>225</v>
      </c>
      <c r="E11" s="46">
        <f>E5+E7+E9</f>
        <v>6</v>
      </c>
      <c r="F11" s="8"/>
      <c r="G11" s="47">
        <f>G5+G7+G9</f>
        <v>111</v>
      </c>
      <c r="H11" s="48">
        <f>H5+H7+H9</f>
        <v>107</v>
      </c>
      <c r="I11" s="48">
        <f>I5+I7+I9</f>
        <v>6</v>
      </c>
      <c r="J11" s="49">
        <f>J5+J7+J9</f>
        <v>1</v>
      </c>
      <c r="K11" s="8"/>
      <c r="L11" s="241">
        <f>L5+L7+L9</f>
        <v>23</v>
      </c>
      <c r="M11" s="242">
        <f>L11/D11</f>
        <v>0.10222222222222223</v>
      </c>
      <c r="N11" s="243">
        <f>N5+N7+N9</f>
        <v>15</v>
      </c>
      <c r="O11" s="243">
        <v>5</v>
      </c>
      <c r="P11" s="240"/>
    </row>
    <row r="12" spans="1:1020" ht="18.75" customHeight="1" x14ac:dyDescent="0.3">
      <c r="A12" s="217"/>
      <c r="B12" s="239"/>
      <c r="C12" s="240"/>
      <c r="D12" s="53">
        <f>D11/C11</f>
        <v>0.97402597402597402</v>
      </c>
      <c r="E12" s="54">
        <f>E11/C11</f>
        <v>2.5974025974025976E-2</v>
      </c>
      <c r="F12" s="8"/>
      <c r="G12" s="41">
        <f>G11/225</f>
        <v>0.49333333333333335</v>
      </c>
      <c r="H12" s="55">
        <f>H11/225</f>
        <v>0.47555555555555556</v>
      </c>
      <c r="I12" s="55">
        <f>I11/225</f>
        <v>2.6666666666666668E-2</v>
      </c>
      <c r="J12" s="43">
        <f>J11/225</f>
        <v>4.4444444444444444E-3</v>
      </c>
      <c r="K12" s="8"/>
      <c r="L12" s="241"/>
      <c r="M12" s="242"/>
      <c r="N12" s="243"/>
      <c r="O12" s="243"/>
      <c r="P12" s="240"/>
    </row>
    <row r="13" spans="1:1020" ht="18.75" customHeight="1" x14ac:dyDescent="0.3">
      <c r="A13" s="56"/>
      <c r="B13" s="57"/>
      <c r="C13" s="28"/>
      <c r="D13" s="58"/>
      <c r="E13" s="28"/>
      <c r="F13" s="28"/>
      <c r="G13" s="28"/>
      <c r="H13" s="28"/>
      <c r="I13" s="28"/>
      <c r="J13" s="28"/>
      <c r="K13" s="28"/>
      <c r="L13" s="8"/>
      <c r="M13" s="59"/>
      <c r="N13" s="28"/>
      <c r="O13" s="8"/>
      <c r="P13" s="28"/>
    </row>
    <row r="14" spans="1:1020" ht="18.75" customHeight="1" x14ac:dyDescent="0.3">
      <c r="A14" s="217" t="s">
        <v>22</v>
      </c>
      <c r="B14" s="218" t="s">
        <v>18</v>
      </c>
      <c r="C14" s="244">
        <v>329</v>
      </c>
      <c r="D14" s="60">
        <f>C14-E14</f>
        <v>314</v>
      </c>
      <c r="E14" s="2">
        <v>15</v>
      </c>
      <c r="F14" s="8"/>
      <c r="G14" s="26">
        <v>47</v>
      </c>
      <c r="H14" s="27">
        <v>210</v>
      </c>
      <c r="I14" s="27">
        <v>57</v>
      </c>
      <c r="J14" s="2">
        <v>0</v>
      </c>
      <c r="K14" s="28"/>
      <c r="L14" s="220">
        <v>8</v>
      </c>
      <c r="M14" s="221">
        <f>L14/D14</f>
        <v>2.5477707006369428E-2</v>
      </c>
      <c r="N14" s="222">
        <v>1</v>
      </c>
      <c r="O14" s="223">
        <v>5</v>
      </c>
      <c r="P14" s="224">
        <v>2</v>
      </c>
    </row>
    <row r="15" spans="1:1020" ht="18.75" customHeight="1" x14ac:dyDescent="0.3">
      <c r="A15" s="217"/>
      <c r="B15" s="218"/>
      <c r="C15" s="244"/>
      <c r="D15" s="61">
        <f>D14/C14</f>
        <v>0.95440729483282671</v>
      </c>
      <c r="E15" s="62">
        <f>E14/D14</f>
        <v>4.7770700636942678E-2</v>
      </c>
      <c r="F15" s="28"/>
      <c r="G15" s="32">
        <f>G14/314</f>
        <v>0.14968152866242038</v>
      </c>
      <c r="H15" s="40">
        <f>H14/314</f>
        <v>0.66878980891719741</v>
      </c>
      <c r="I15" s="40">
        <f>I14/314</f>
        <v>0.18152866242038215</v>
      </c>
      <c r="J15" s="30">
        <f>J14/314</f>
        <v>0</v>
      </c>
      <c r="K15" s="28"/>
      <c r="L15" s="220"/>
      <c r="M15" s="221"/>
      <c r="N15" s="222"/>
      <c r="O15" s="223"/>
      <c r="P15" s="224"/>
    </row>
    <row r="16" spans="1:1020" ht="18.75" customHeight="1" x14ac:dyDescent="0.3">
      <c r="A16" s="217"/>
      <c r="B16" s="225" t="s">
        <v>19</v>
      </c>
      <c r="C16" s="245">
        <v>357</v>
      </c>
      <c r="D16" s="63">
        <f>C16-E16</f>
        <v>349</v>
      </c>
      <c r="E16" s="1">
        <v>8</v>
      </c>
      <c r="F16" s="8"/>
      <c r="G16" s="36">
        <v>113</v>
      </c>
      <c r="H16" s="37">
        <v>198</v>
      </c>
      <c r="I16" s="37">
        <v>35</v>
      </c>
      <c r="J16" s="1">
        <v>3</v>
      </c>
      <c r="K16" s="28"/>
      <c r="L16" s="246">
        <v>13</v>
      </c>
      <c r="M16" s="228">
        <f>L16/D16</f>
        <v>3.7249283667621778E-2</v>
      </c>
      <c r="N16" s="247">
        <v>6</v>
      </c>
      <c r="O16" s="230">
        <v>5</v>
      </c>
      <c r="P16" s="231">
        <v>3</v>
      </c>
    </row>
    <row r="17" spans="1:16" ht="18.75" customHeight="1" x14ac:dyDescent="0.3">
      <c r="A17" s="217"/>
      <c r="B17" s="225"/>
      <c r="C17" s="245"/>
      <c r="D17" s="61">
        <f>D16/C16</f>
        <v>0.97759103641456579</v>
      </c>
      <c r="E17" s="62">
        <f>E16/D16</f>
        <v>2.2922636103151862E-2</v>
      </c>
      <c r="F17" s="28"/>
      <c r="G17" s="65">
        <f>G16/349</f>
        <v>0.32378223495702008</v>
      </c>
      <c r="H17" s="66">
        <f>H16/349</f>
        <v>0.56733524355300857</v>
      </c>
      <c r="I17" s="67">
        <f>I16/349</f>
        <v>0.10028653295128939</v>
      </c>
      <c r="J17" s="62">
        <f>J16/349</f>
        <v>8.5959885386819486E-3</v>
      </c>
      <c r="K17" s="28"/>
      <c r="L17" s="246"/>
      <c r="M17" s="228"/>
      <c r="N17" s="247"/>
      <c r="O17" s="230"/>
      <c r="P17" s="231"/>
    </row>
    <row r="18" spans="1:16" ht="18.75" customHeight="1" x14ac:dyDescent="0.3">
      <c r="A18" s="217"/>
      <c r="B18" s="232" t="s">
        <v>20</v>
      </c>
      <c r="C18" s="233">
        <v>329</v>
      </c>
      <c r="D18" s="63">
        <f>C18-E18</f>
        <v>320</v>
      </c>
      <c r="E18" s="1">
        <v>9</v>
      </c>
      <c r="F18" s="8"/>
      <c r="G18" s="36">
        <v>147</v>
      </c>
      <c r="H18" s="37">
        <v>142</v>
      </c>
      <c r="I18" s="37">
        <v>31</v>
      </c>
      <c r="J18" s="1">
        <v>0</v>
      </c>
      <c r="K18" s="28"/>
      <c r="L18" s="248">
        <v>26</v>
      </c>
      <c r="M18" s="235">
        <f>L18/D18</f>
        <v>8.1250000000000003E-2</v>
      </c>
      <c r="N18" s="249">
        <v>12</v>
      </c>
      <c r="O18" s="237">
        <v>8</v>
      </c>
      <c r="P18" s="238">
        <v>4</v>
      </c>
    </row>
    <row r="19" spans="1:16" ht="18.75" customHeight="1" x14ac:dyDescent="0.3">
      <c r="A19" s="217"/>
      <c r="B19" s="232"/>
      <c r="C19" s="233"/>
      <c r="D19" s="68">
        <f>D18/C18</f>
        <v>0.97264437689969607</v>
      </c>
      <c r="E19" s="69">
        <f>E18/D18</f>
        <v>2.8125000000000001E-2</v>
      </c>
      <c r="F19" s="28"/>
      <c r="G19" s="70">
        <f>G18/320</f>
        <v>0.45937499999999998</v>
      </c>
      <c r="H19" s="71">
        <f>H18/320</f>
        <v>0.44374999999999998</v>
      </c>
      <c r="I19" s="71">
        <f>I18/320</f>
        <v>9.6875000000000003E-2</v>
      </c>
      <c r="J19" s="72">
        <f>J18/320</f>
        <v>0</v>
      </c>
      <c r="K19" s="28"/>
      <c r="L19" s="248"/>
      <c r="M19" s="235"/>
      <c r="N19" s="249"/>
      <c r="O19" s="237"/>
      <c r="P19" s="238"/>
    </row>
    <row r="20" spans="1:16" ht="18.75" customHeight="1" x14ac:dyDescent="0.3">
      <c r="A20" s="217"/>
      <c r="B20" s="239" t="s">
        <v>21</v>
      </c>
      <c r="C20" s="240">
        <f>D20+E20</f>
        <v>1015</v>
      </c>
      <c r="D20" s="47">
        <f>D14+D16+D18</f>
        <v>983</v>
      </c>
      <c r="E20" s="49">
        <f>E14+E16+E18</f>
        <v>32</v>
      </c>
      <c r="F20" s="8"/>
      <c r="G20" s="47">
        <f>G14+G16+G18</f>
        <v>307</v>
      </c>
      <c r="H20" s="48">
        <f>H14+H16+H18</f>
        <v>550</v>
      </c>
      <c r="I20" s="48">
        <f>I14+I16+I18</f>
        <v>123</v>
      </c>
      <c r="J20" s="49">
        <f>J14+J16+J18</f>
        <v>3</v>
      </c>
      <c r="K20" s="8"/>
      <c r="L20" s="241">
        <v>47</v>
      </c>
      <c r="M20" s="242">
        <f>L20/D20</f>
        <v>4.7812817904374368E-2</v>
      </c>
      <c r="N20" s="243">
        <v>19</v>
      </c>
      <c r="O20" s="243">
        <v>18</v>
      </c>
      <c r="P20" s="240"/>
    </row>
    <row r="21" spans="1:16" ht="18.75" customHeight="1" x14ac:dyDescent="0.3">
      <c r="A21" s="217"/>
      <c r="B21" s="239"/>
      <c r="C21" s="240"/>
      <c r="D21" s="73">
        <f>D20/C20</f>
        <v>0.9684729064039409</v>
      </c>
      <c r="E21" s="74">
        <f>E20/D20</f>
        <v>3.2553407934893183E-2</v>
      </c>
      <c r="F21" s="75"/>
      <c r="G21" s="73">
        <f>G20/983</f>
        <v>0.31230925737538151</v>
      </c>
      <c r="H21" s="55">
        <f>H20/983</f>
        <v>0.55951169888097663</v>
      </c>
      <c r="I21" s="42">
        <f>I20/983</f>
        <v>0.12512716174974567</v>
      </c>
      <c r="J21" s="74">
        <f>J20/983</f>
        <v>3.0518819938962359E-3</v>
      </c>
      <c r="K21" s="75"/>
      <c r="L21" s="241"/>
      <c r="M21" s="242"/>
      <c r="N21" s="243"/>
      <c r="O21" s="243"/>
      <c r="P21" s="240"/>
    </row>
    <row r="22" spans="1:16" ht="18.75" customHeight="1" x14ac:dyDescent="0.3">
      <c r="A22" s="56"/>
      <c r="B22" s="57"/>
      <c r="C22" s="8"/>
      <c r="D22" s="59"/>
      <c r="E22" s="59"/>
      <c r="F22" s="75"/>
      <c r="G22" s="59"/>
      <c r="H22" s="59"/>
      <c r="I22" s="59"/>
      <c r="J22" s="59"/>
      <c r="K22" s="75"/>
      <c r="L22" s="8"/>
      <c r="M22" s="76"/>
      <c r="N22" s="8"/>
      <c r="O22" s="8"/>
      <c r="P22" s="8"/>
    </row>
    <row r="23" spans="1:16" ht="18.75" customHeight="1" x14ac:dyDescent="0.3">
      <c r="A23" s="217" t="s">
        <v>23</v>
      </c>
      <c r="B23" s="218" t="s">
        <v>18</v>
      </c>
      <c r="C23" s="224">
        <v>61</v>
      </c>
      <c r="D23" s="60">
        <f>C23-E23</f>
        <v>58</v>
      </c>
      <c r="E23" s="2">
        <v>3</v>
      </c>
      <c r="F23" s="8"/>
      <c r="G23" s="26">
        <v>13</v>
      </c>
      <c r="H23" s="27">
        <v>30</v>
      </c>
      <c r="I23" s="27">
        <v>15</v>
      </c>
      <c r="J23" s="2">
        <v>0</v>
      </c>
      <c r="K23" s="8"/>
      <c r="L23" s="220">
        <v>1</v>
      </c>
      <c r="M23" s="221">
        <f>L23/D23</f>
        <v>1.7241379310344827E-2</v>
      </c>
      <c r="N23" s="222">
        <v>0</v>
      </c>
      <c r="O23" s="223">
        <v>0</v>
      </c>
      <c r="P23" s="224">
        <v>0</v>
      </c>
    </row>
    <row r="24" spans="1:16" ht="18.75" customHeight="1" x14ac:dyDescent="0.3">
      <c r="A24" s="217"/>
      <c r="B24" s="218"/>
      <c r="C24" s="224"/>
      <c r="D24" s="61">
        <f>D23/C23</f>
        <v>0.95081967213114749</v>
      </c>
      <c r="E24" s="62">
        <f>E23/D23</f>
        <v>5.1724137931034482E-2</v>
      </c>
      <c r="F24" s="31"/>
      <c r="G24" s="77">
        <f>G23/58</f>
        <v>0.22413793103448276</v>
      </c>
      <c r="H24" s="38">
        <f>H23/58</f>
        <v>0.51724137931034486</v>
      </c>
      <c r="I24" s="38">
        <f>I23/58</f>
        <v>0.25862068965517243</v>
      </c>
      <c r="J24" s="78">
        <f>J23/58</f>
        <v>0</v>
      </c>
      <c r="K24" s="31"/>
      <c r="L24" s="220"/>
      <c r="M24" s="221"/>
      <c r="N24" s="222"/>
      <c r="O24" s="223"/>
      <c r="P24" s="224"/>
    </row>
    <row r="25" spans="1:16" ht="18.75" customHeight="1" x14ac:dyDescent="0.3">
      <c r="A25" s="217"/>
      <c r="B25" s="225" t="s">
        <v>19</v>
      </c>
      <c r="C25" s="231">
        <v>126</v>
      </c>
      <c r="D25" s="63">
        <f>C25-E25</f>
        <v>120</v>
      </c>
      <c r="E25" s="1">
        <v>6</v>
      </c>
      <c r="F25" s="8"/>
      <c r="G25" s="36">
        <v>43</v>
      </c>
      <c r="H25" s="37">
        <v>65</v>
      </c>
      <c r="I25" s="37">
        <v>11</v>
      </c>
      <c r="J25" s="1">
        <v>1</v>
      </c>
      <c r="K25" s="8"/>
      <c r="L25" s="227">
        <v>2</v>
      </c>
      <c r="M25" s="228">
        <f>L25/D25</f>
        <v>1.6666666666666666E-2</v>
      </c>
      <c r="N25" s="229">
        <v>0</v>
      </c>
      <c r="O25" s="230">
        <v>1</v>
      </c>
      <c r="P25" s="231">
        <v>0</v>
      </c>
    </row>
    <row r="26" spans="1:16" ht="18.75" customHeight="1" x14ac:dyDescent="0.3">
      <c r="A26" s="217"/>
      <c r="B26" s="225"/>
      <c r="C26" s="231"/>
      <c r="D26" s="61">
        <f>D25/C25</f>
        <v>0.95238095238095233</v>
      </c>
      <c r="E26" s="62">
        <f>E25/D25</f>
        <v>0.05</v>
      </c>
      <c r="F26" s="31"/>
      <c r="G26" s="65">
        <f>G25/120</f>
        <v>0.35833333333333334</v>
      </c>
      <c r="H26" s="66">
        <f>H25/120</f>
        <v>0.54166666666666663</v>
      </c>
      <c r="I26" s="66">
        <f>I25/120</f>
        <v>9.166666666666666E-2</v>
      </c>
      <c r="J26" s="62">
        <f>J25/120</f>
        <v>8.3333333333333332E-3</v>
      </c>
      <c r="K26" s="31"/>
      <c r="L26" s="227"/>
      <c r="M26" s="228"/>
      <c r="N26" s="229"/>
      <c r="O26" s="230"/>
      <c r="P26" s="231"/>
    </row>
    <row r="27" spans="1:16" ht="18.75" customHeight="1" x14ac:dyDescent="0.3">
      <c r="A27" s="217"/>
      <c r="B27" s="232" t="s">
        <v>20</v>
      </c>
      <c r="C27" s="238">
        <v>127</v>
      </c>
      <c r="D27" s="63">
        <f>C27-E27</f>
        <v>123</v>
      </c>
      <c r="E27" s="1">
        <v>4</v>
      </c>
      <c r="F27" s="8"/>
      <c r="G27" s="36">
        <v>64</v>
      </c>
      <c r="H27" s="37">
        <v>50</v>
      </c>
      <c r="I27" s="37">
        <v>8</v>
      </c>
      <c r="J27" s="1">
        <v>1</v>
      </c>
      <c r="K27" s="8"/>
      <c r="L27" s="234">
        <v>11</v>
      </c>
      <c r="M27" s="235">
        <f>L27/D27</f>
        <v>8.943089430894309E-2</v>
      </c>
      <c r="N27" s="236">
        <v>6</v>
      </c>
      <c r="O27" s="250">
        <v>4</v>
      </c>
      <c r="P27" s="251">
        <v>1</v>
      </c>
    </row>
    <row r="28" spans="1:16" ht="18.75" customHeight="1" x14ac:dyDescent="0.3">
      <c r="A28" s="217"/>
      <c r="B28" s="232"/>
      <c r="C28" s="238"/>
      <c r="D28" s="79">
        <f>D27/C27</f>
        <v>0.96850393700787396</v>
      </c>
      <c r="E28" s="80">
        <f>E27/D27</f>
        <v>3.2520325203252036E-2</v>
      </c>
      <c r="F28" s="31"/>
      <c r="G28" s="81">
        <f>G27/123</f>
        <v>0.52032520325203258</v>
      </c>
      <c r="H28" s="71">
        <f>H27/123</f>
        <v>0.4065040650406504</v>
      </c>
      <c r="I28" s="71">
        <f>I27/123</f>
        <v>6.5040650406504072E-2</v>
      </c>
      <c r="J28" s="69">
        <f>J27/123</f>
        <v>8.130081300813009E-3</v>
      </c>
      <c r="K28" s="31"/>
      <c r="L28" s="234"/>
      <c r="M28" s="235"/>
      <c r="N28" s="236"/>
      <c r="O28" s="250"/>
      <c r="P28" s="251"/>
    </row>
    <row r="29" spans="1:16" ht="18.75" customHeight="1" x14ac:dyDescent="0.3">
      <c r="A29" s="217"/>
      <c r="B29" s="239" t="s">
        <v>21</v>
      </c>
      <c r="C29" s="240">
        <f>D29+E29</f>
        <v>314</v>
      </c>
      <c r="D29" s="82">
        <f>D23+D25+D27</f>
        <v>301</v>
      </c>
      <c r="E29" s="83">
        <f>E23+E25+E27</f>
        <v>13</v>
      </c>
      <c r="F29" s="8"/>
      <c r="G29" s="47">
        <f>G23+G25+G27</f>
        <v>120</v>
      </c>
      <c r="H29" s="48">
        <f>H23+H25+H27</f>
        <v>145</v>
      </c>
      <c r="I29" s="48">
        <f>I23+I25+I27</f>
        <v>34</v>
      </c>
      <c r="J29" s="48">
        <f>J23+J25+J27</f>
        <v>2</v>
      </c>
      <c r="K29" s="8"/>
      <c r="L29" s="241">
        <v>14</v>
      </c>
      <c r="M29" s="242">
        <f>L29/D29</f>
        <v>4.6511627906976744E-2</v>
      </c>
      <c r="N29" s="243">
        <v>6</v>
      </c>
      <c r="O29" s="243">
        <v>5</v>
      </c>
      <c r="P29" s="252">
        <v>2</v>
      </c>
    </row>
    <row r="30" spans="1:16" ht="18.75" customHeight="1" x14ac:dyDescent="0.3">
      <c r="A30" s="217"/>
      <c r="B30" s="239"/>
      <c r="C30" s="240"/>
      <c r="D30" s="84">
        <f>D29/C29</f>
        <v>0.95859872611464969</v>
      </c>
      <c r="E30" s="85">
        <f>E29/D29</f>
        <v>4.3189368770764118E-2</v>
      </c>
      <c r="F30" s="75"/>
      <c r="G30" s="73">
        <f>G29/301</f>
        <v>0.39867109634551495</v>
      </c>
      <c r="H30" s="42">
        <f>H29/301</f>
        <v>0.48172757475083056</v>
      </c>
      <c r="I30" s="42">
        <f>I29/301</f>
        <v>0.11295681063122924</v>
      </c>
      <c r="J30" s="74">
        <f>J29/301</f>
        <v>6.6445182724252493E-3</v>
      </c>
      <c r="K30" s="75"/>
      <c r="L30" s="241"/>
      <c r="M30" s="242"/>
      <c r="N30" s="243"/>
      <c r="O30" s="243"/>
      <c r="P30" s="252"/>
    </row>
    <row r="31" spans="1:16" ht="18.75" customHeight="1" x14ac:dyDescent="0.3">
      <c r="A31" s="56"/>
      <c r="B31" s="57"/>
      <c r="C31" s="8"/>
      <c r="D31" s="86"/>
      <c r="E31" s="86"/>
      <c r="F31" s="75"/>
      <c r="G31" s="59"/>
      <c r="H31" s="59"/>
      <c r="I31" s="59"/>
      <c r="J31" s="59"/>
      <c r="K31" s="75"/>
      <c r="L31" s="8"/>
      <c r="M31" s="87"/>
      <c r="N31" s="8"/>
      <c r="O31" s="8"/>
      <c r="P31" s="8"/>
    </row>
    <row r="32" spans="1:16" ht="18.75" customHeight="1" x14ac:dyDescent="0.3">
      <c r="A32" s="217" t="s">
        <v>24</v>
      </c>
      <c r="B32" s="218" t="s">
        <v>18</v>
      </c>
      <c r="C32" s="244">
        <v>50</v>
      </c>
      <c r="D32" s="88">
        <v>50</v>
      </c>
      <c r="E32" s="25">
        <v>0</v>
      </c>
      <c r="F32" s="8"/>
      <c r="G32" s="26">
        <v>3</v>
      </c>
      <c r="H32" s="27">
        <v>40</v>
      </c>
      <c r="I32" s="27">
        <v>6</v>
      </c>
      <c r="J32" s="2">
        <v>1</v>
      </c>
      <c r="K32" s="8"/>
      <c r="L32" s="253">
        <v>4</v>
      </c>
      <c r="M32" s="254">
        <f>L32/D32</f>
        <v>0.08</v>
      </c>
      <c r="N32" s="255">
        <v>0</v>
      </c>
      <c r="O32" s="223">
        <v>3</v>
      </c>
      <c r="P32" s="224">
        <v>3</v>
      </c>
    </row>
    <row r="33" spans="1:16" ht="18.75" customHeight="1" x14ac:dyDescent="0.3">
      <c r="A33" s="217"/>
      <c r="B33" s="218"/>
      <c r="C33" s="244"/>
      <c r="D33" s="90">
        <v>1</v>
      </c>
      <c r="E33" s="30">
        <v>0</v>
      </c>
      <c r="F33" s="31"/>
      <c r="G33" s="32">
        <f>G32/50</f>
        <v>0.06</v>
      </c>
      <c r="H33" s="33">
        <f>H32/50</f>
        <v>0.8</v>
      </c>
      <c r="I33" s="33">
        <f>I32/50</f>
        <v>0.12</v>
      </c>
      <c r="J33" s="30">
        <f>J32/50</f>
        <v>0.02</v>
      </c>
      <c r="K33" s="31"/>
      <c r="L33" s="253"/>
      <c r="M33" s="254"/>
      <c r="N33" s="255"/>
      <c r="O33" s="223"/>
      <c r="P33" s="224"/>
    </row>
    <row r="34" spans="1:16" ht="18.75" customHeight="1" x14ac:dyDescent="0.3">
      <c r="A34" s="217"/>
      <c r="B34" s="225" t="s">
        <v>19</v>
      </c>
      <c r="C34" s="245">
        <v>51</v>
      </c>
      <c r="D34" s="91">
        <v>50</v>
      </c>
      <c r="E34" s="35">
        <v>1</v>
      </c>
      <c r="F34" s="8"/>
      <c r="G34" s="36">
        <v>10</v>
      </c>
      <c r="H34" s="37">
        <v>39</v>
      </c>
      <c r="I34" s="37">
        <v>1</v>
      </c>
      <c r="J34" s="1">
        <v>0</v>
      </c>
      <c r="K34" s="8"/>
      <c r="L34" s="246">
        <v>5</v>
      </c>
      <c r="M34" s="256">
        <f>L34/D34</f>
        <v>0.1</v>
      </c>
      <c r="N34" s="247">
        <v>2</v>
      </c>
      <c r="O34" s="230">
        <v>2</v>
      </c>
      <c r="P34" s="231">
        <v>1</v>
      </c>
    </row>
    <row r="35" spans="1:16" ht="18.75" customHeight="1" x14ac:dyDescent="0.3">
      <c r="A35" s="217"/>
      <c r="B35" s="225"/>
      <c r="C35" s="245"/>
      <c r="D35" s="92">
        <f>D34/C34</f>
        <v>0.98039215686274506</v>
      </c>
      <c r="E35" s="30">
        <f>E34/D34</f>
        <v>0.02</v>
      </c>
      <c r="F35" s="31"/>
      <c r="G35" s="93">
        <f>G34/50</f>
        <v>0.2</v>
      </c>
      <c r="H35" s="67">
        <f>H34/50</f>
        <v>0.78</v>
      </c>
      <c r="I35" s="67">
        <f>I34/50</f>
        <v>0.02</v>
      </c>
      <c r="J35" s="94">
        <f>J34/50</f>
        <v>0</v>
      </c>
      <c r="K35" s="31"/>
      <c r="L35" s="246"/>
      <c r="M35" s="256"/>
      <c r="N35" s="247"/>
      <c r="O35" s="230"/>
      <c r="P35" s="231"/>
    </row>
    <row r="36" spans="1:16" ht="18.75" customHeight="1" x14ac:dyDescent="0.3">
      <c r="A36" s="217"/>
      <c r="B36" s="232" t="s">
        <v>20</v>
      </c>
      <c r="C36" s="233">
        <v>21</v>
      </c>
      <c r="D36" s="91">
        <v>21</v>
      </c>
      <c r="E36" s="35">
        <v>0</v>
      </c>
      <c r="F36" s="8"/>
      <c r="G36" s="36">
        <v>11</v>
      </c>
      <c r="H36" s="37">
        <v>9</v>
      </c>
      <c r="I36" s="37">
        <v>1</v>
      </c>
      <c r="J36" s="1">
        <v>0</v>
      </c>
      <c r="K36" s="8"/>
      <c r="L36" s="248">
        <v>1</v>
      </c>
      <c r="M36" s="257">
        <f>L36/D36</f>
        <v>4.7619047619047616E-2</v>
      </c>
      <c r="N36" s="249">
        <v>0</v>
      </c>
      <c r="O36" s="237">
        <v>0</v>
      </c>
      <c r="P36" s="238">
        <v>0</v>
      </c>
    </row>
    <row r="37" spans="1:16" ht="18.75" customHeight="1" x14ac:dyDescent="0.3">
      <c r="A37" s="217"/>
      <c r="B37" s="232"/>
      <c r="C37" s="233"/>
      <c r="D37" s="95">
        <v>1</v>
      </c>
      <c r="E37" s="43">
        <v>0</v>
      </c>
      <c r="F37" s="31"/>
      <c r="G37" s="70">
        <f>G36/21</f>
        <v>0.52380952380952384</v>
      </c>
      <c r="H37" s="71">
        <f>H36/21</f>
        <v>0.42857142857142855</v>
      </c>
      <c r="I37" s="71">
        <f>I36/21</f>
        <v>4.7619047619047616E-2</v>
      </c>
      <c r="J37" s="72">
        <f>J36/21</f>
        <v>0</v>
      </c>
      <c r="K37" s="31"/>
      <c r="L37" s="248"/>
      <c r="M37" s="257"/>
      <c r="N37" s="249"/>
      <c r="O37" s="237"/>
      <c r="P37" s="238"/>
    </row>
    <row r="38" spans="1:16" ht="18.75" customHeight="1" x14ac:dyDescent="0.3">
      <c r="A38" s="217"/>
      <c r="B38" s="239" t="s">
        <v>21</v>
      </c>
      <c r="C38" s="240">
        <f>C32+C34+C36</f>
        <v>122</v>
      </c>
      <c r="D38" s="45">
        <f>D32+D34+D36</f>
        <v>121</v>
      </c>
      <c r="E38" s="46">
        <v>1</v>
      </c>
      <c r="F38" s="8"/>
      <c r="G38" s="47">
        <f>G32+G34+G36</f>
        <v>24</v>
      </c>
      <c r="H38" s="48">
        <f>H32+H34+H36</f>
        <v>88</v>
      </c>
      <c r="I38" s="48">
        <f>I32+I34+I36</f>
        <v>8</v>
      </c>
      <c r="J38" s="49">
        <f>J32+J34+J36</f>
        <v>1</v>
      </c>
      <c r="K38" s="8"/>
      <c r="L38" s="241">
        <v>10</v>
      </c>
      <c r="M38" s="242">
        <f>L38/D38</f>
        <v>8.2644628099173556E-2</v>
      </c>
      <c r="N38" s="243">
        <v>2</v>
      </c>
      <c r="O38" s="243">
        <v>5</v>
      </c>
      <c r="P38" s="240">
        <v>4</v>
      </c>
    </row>
    <row r="39" spans="1:16" ht="18.75" customHeight="1" x14ac:dyDescent="0.3">
      <c r="A39" s="217"/>
      <c r="B39" s="239"/>
      <c r="C39" s="240"/>
      <c r="D39" s="73">
        <f>D38/C38</f>
        <v>0.99180327868852458</v>
      </c>
      <c r="E39" s="96">
        <f>E38/D38</f>
        <v>8.2644628099173556E-3</v>
      </c>
      <c r="F39" s="75"/>
      <c r="G39" s="73">
        <f>G38/121</f>
        <v>0.19834710743801653</v>
      </c>
      <c r="H39" s="42">
        <f>H38/121</f>
        <v>0.72727272727272729</v>
      </c>
      <c r="I39" s="42">
        <f>I38/121</f>
        <v>6.6115702479338845E-2</v>
      </c>
      <c r="J39" s="74">
        <f>J38/121</f>
        <v>8.2644628099173556E-3</v>
      </c>
      <c r="K39" s="75"/>
      <c r="L39" s="241"/>
      <c r="M39" s="242"/>
      <c r="N39" s="243"/>
      <c r="O39" s="243"/>
      <c r="P39" s="240"/>
    </row>
    <row r="40" spans="1:16" ht="18.75" customHeight="1" x14ac:dyDescent="0.3">
      <c r="A40" s="56"/>
      <c r="B40" s="57"/>
      <c r="C40" s="8"/>
      <c r="D40" s="59"/>
      <c r="E40" s="59"/>
      <c r="F40" s="75"/>
      <c r="G40" s="59"/>
      <c r="H40" s="59"/>
      <c r="I40" s="59"/>
      <c r="J40" s="59"/>
      <c r="K40" s="75"/>
      <c r="L40" s="8"/>
      <c r="M40" s="76"/>
      <c r="N40" s="8"/>
      <c r="O40" s="8"/>
      <c r="P40" s="8"/>
    </row>
    <row r="41" spans="1:16" ht="18.75" customHeight="1" x14ac:dyDescent="0.3">
      <c r="A41" s="217" t="s">
        <v>25</v>
      </c>
      <c r="B41" s="218" t="s">
        <v>18</v>
      </c>
      <c r="C41" s="258">
        <v>18</v>
      </c>
      <c r="D41" s="89">
        <v>17</v>
      </c>
      <c r="E41" s="25">
        <v>1</v>
      </c>
      <c r="F41" s="8"/>
      <c r="G41" s="26">
        <v>6</v>
      </c>
      <c r="H41" s="27">
        <v>11</v>
      </c>
      <c r="I41" s="27">
        <v>0</v>
      </c>
      <c r="J41" s="2">
        <v>0</v>
      </c>
      <c r="K41" s="28"/>
      <c r="L41" s="253">
        <v>1</v>
      </c>
      <c r="M41" s="254">
        <f>L41/D41</f>
        <v>5.8823529411764705E-2</v>
      </c>
      <c r="N41" s="259">
        <v>0</v>
      </c>
      <c r="O41" s="260">
        <v>1</v>
      </c>
      <c r="P41" s="224">
        <v>1</v>
      </c>
    </row>
    <row r="42" spans="1:16" ht="18.75" customHeight="1" x14ac:dyDescent="0.3">
      <c r="A42" s="217"/>
      <c r="B42" s="218"/>
      <c r="C42" s="258"/>
      <c r="D42" s="39">
        <f>D41/C41</f>
        <v>0.94444444444444442</v>
      </c>
      <c r="E42" s="97">
        <f>E41/D41</f>
        <v>5.8823529411764705E-2</v>
      </c>
      <c r="F42" s="31"/>
      <c r="G42" s="39">
        <f>G41/17</f>
        <v>0.35294117647058826</v>
      </c>
      <c r="H42" s="40">
        <f>H41/17</f>
        <v>0.6470588235294118</v>
      </c>
      <c r="I42" s="33">
        <f>I41/17</f>
        <v>0</v>
      </c>
      <c r="J42" s="30">
        <f>J41/17</f>
        <v>0</v>
      </c>
      <c r="K42" s="31"/>
      <c r="L42" s="253"/>
      <c r="M42" s="254"/>
      <c r="N42" s="259"/>
      <c r="O42" s="260"/>
      <c r="P42" s="224"/>
    </row>
    <row r="43" spans="1:16" ht="18.75" customHeight="1" x14ac:dyDescent="0.3">
      <c r="A43" s="217"/>
      <c r="B43" s="225" t="s">
        <v>19</v>
      </c>
      <c r="C43" s="261">
        <v>26</v>
      </c>
      <c r="D43" s="64">
        <v>26</v>
      </c>
      <c r="E43" s="35">
        <v>0</v>
      </c>
      <c r="F43" s="8"/>
      <c r="G43" s="36">
        <v>10</v>
      </c>
      <c r="H43" s="37">
        <v>16</v>
      </c>
      <c r="I43" s="37">
        <v>0</v>
      </c>
      <c r="J43" s="1">
        <v>0</v>
      </c>
      <c r="K43" s="28"/>
      <c r="L43" s="246">
        <v>3</v>
      </c>
      <c r="M43" s="256">
        <f>L43/D43</f>
        <v>0.11538461538461539</v>
      </c>
      <c r="N43" s="262">
        <v>2</v>
      </c>
      <c r="O43" s="263">
        <v>0</v>
      </c>
      <c r="P43" s="264">
        <v>0</v>
      </c>
    </row>
    <row r="44" spans="1:16" ht="18.75" customHeight="1" x14ac:dyDescent="0.3">
      <c r="A44" s="217"/>
      <c r="B44" s="225"/>
      <c r="C44" s="261"/>
      <c r="D44" s="32">
        <f>D43/26</f>
        <v>1</v>
      </c>
      <c r="E44" s="30">
        <f>E43/23</f>
        <v>0</v>
      </c>
      <c r="F44" s="31"/>
      <c r="G44" s="39">
        <f>G43/26</f>
        <v>0.38461538461538464</v>
      </c>
      <c r="H44" s="40">
        <f>H43/26</f>
        <v>0.61538461538461542</v>
      </c>
      <c r="I44" s="33">
        <f>I43/26</f>
        <v>0</v>
      </c>
      <c r="J44" s="30">
        <f>J43/26</f>
        <v>0</v>
      </c>
      <c r="K44" s="31"/>
      <c r="L44" s="246"/>
      <c r="M44" s="256"/>
      <c r="N44" s="262"/>
      <c r="O44" s="263"/>
      <c r="P44" s="264"/>
    </row>
    <row r="45" spans="1:16" ht="18.75" customHeight="1" x14ac:dyDescent="0.3">
      <c r="A45" s="217"/>
      <c r="B45" s="232" t="s">
        <v>20</v>
      </c>
      <c r="C45" s="265">
        <v>14</v>
      </c>
      <c r="D45" s="64">
        <v>13</v>
      </c>
      <c r="E45" s="35">
        <v>1</v>
      </c>
      <c r="F45" s="8"/>
      <c r="G45" s="36">
        <v>11</v>
      </c>
      <c r="H45" s="37">
        <v>1</v>
      </c>
      <c r="I45" s="37">
        <v>1</v>
      </c>
      <c r="J45" s="1">
        <v>0</v>
      </c>
      <c r="K45" s="28"/>
      <c r="L45" s="248">
        <v>2</v>
      </c>
      <c r="M45" s="257">
        <f>L45/D45</f>
        <v>0.15384615384615385</v>
      </c>
      <c r="N45" s="268">
        <v>2</v>
      </c>
      <c r="O45" s="269">
        <v>0</v>
      </c>
      <c r="P45" s="270">
        <v>0</v>
      </c>
    </row>
    <row r="46" spans="1:16" ht="18.75" customHeight="1" x14ac:dyDescent="0.3">
      <c r="A46" s="217"/>
      <c r="B46" s="232"/>
      <c r="C46" s="265"/>
      <c r="D46" s="73">
        <f>D45/14</f>
        <v>0.9285714285714286</v>
      </c>
      <c r="E46" s="74">
        <f>E45/14</f>
        <v>7.1428571428571425E-2</v>
      </c>
      <c r="F46" s="31"/>
      <c r="G46" s="73">
        <f>G45/13</f>
        <v>0.84615384615384615</v>
      </c>
      <c r="H46" s="42">
        <f>H45/13</f>
        <v>7.6923076923076927E-2</v>
      </c>
      <c r="I46" s="42">
        <f>I45/13</f>
        <v>7.6923076923076927E-2</v>
      </c>
      <c r="J46" s="43">
        <f>J45/13</f>
        <v>0</v>
      </c>
      <c r="K46" s="31"/>
      <c r="L46" s="248"/>
      <c r="M46" s="257"/>
      <c r="N46" s="268"/>
      <c r="O46" s="269"/>
      <c r="P46" s="270"/>
    </row>
    <row r="47" spans="1:16" ht="18.75" customHeight="1" x14ac:dyDescent="0.3">
      <c r="A47" s="217"/>
      <c r="B47" s="271" t="s">
        <v>21</v>
      </c>
      <c r="C47" s="267">
        <f>D47+E47</f>
        <v>58</v>
      </c>
      <c r="D47" s="98">
        <f>D41+D43+D45</f>
        <v>56</v>
      </c>
      <c r="E47" s="46">
        <f>E41+E43+E45</f>
        <v>2</v>
      </c>
      <c r="F47" s="8"/>
      <c r="G47" s="47">
        <f>G41+G43+G45</f>
        <v>27</v>
      </c>
      <c r="H47" s="48">
        <f>H41+H43+H45</f>
        <v>28</v>
      </c>
      <c r="I47" s="48">
        <f>I41+I43+I45</f>
        <v>1</v>
      </c>
      <c r="J47" s="49">
        <f>J41+J43+J45</f>
        <v>0</v>
      </c>
      <c r="K47" s="8"/>
      <c r="L47" s="241">
        <v>6</v>
      </c>
      <c r="M47" s="242">
        <f>L47/D47</f>
        <v>0.10714285714285714</v>
      </c>
      <c r="N47" s="243">
        <v>4</v>
      </c>
      <c r="O47" s="272">
        <v>1</v>
      </c>
      <c r="P47" s="240">
        <v>1</v>
      </c>
    </row>
    <row r="48" spans="1:16" ht="18.75" customHeight="1" x14ac:dyDescent="0.3">
      <c r="A48" s="217"/>
      <c r="B48" s="271"/>
      <c r="C48" s="267"/>
      <c r="D48" s="99">
        <f>D47/C47</f>
        <v>0.96551724137931039</v>
      </c>
      <c r="E48" s="74">
        <f>E47/C47</f>
        <v>3.4482758620689655E-2</v>
      </c>
      <c r="F48" s="75"/>
      <c r="G48" s="73">
        <f>G47/56</f>
        <v>0.48214285714285715</v>
      </c>
      <c r="H48" s="55">
        <f>H47/56</f>
        <v>0.5</v>
      </c>
      <c r="I48" s="42">
        <f>I47/56</f>
        <v>1.7857142857142856E-2</v>
      </c>
      <c r="J48" s="43">
        <f>J47/56</f>
        <v>0</v>
      </c>
      <c r="K48" s="75"/>
      <c r="L48" s="241"/>
      <c r="M48" s="242"/>
      <c r="N48" s="243"/>
      <c r="O48" s="272"/>
      <c r="P48" s="240"/>
    </row>
    <row r="49" spans="1:16" ht="18.75" customHeight="1" x14ac:dyDescent="0.3">
      <c r="A49" s="56"/>
      <c r="B49" s="57"/>
      <c r="C49" s="8"/>
      <c r="D49" s="58"/>
      <c r="E49" s="8"/>
      <c r="F49" s="8"/>
      <c r="G49" s="8"/>
      <c r="H49" s="8"/>
      <c r="I49" s="8"/>
      <c r="J49" s="8"/>
      <c r="K49" s="8"/>
      <c r="L49" s="8"/>
      <c r="M49" s="76"/>
      <c r="N49" s="8"/>
      <c r="O49" s="8"/>
      <c r="P49" s="8"/>
    </row>
    <row r="50" spans="1:16" ht="18.75" customHeight="1" x14ac:dyDescent="0.3">
      <c r="A50" s="217" t="s">
        <v>26</v>
      </c>
      <c r="B50" s="218" t="s">
        <v>18</v>
      </c>
      <c r="C50" s="258">
        <v>18</v>
      </c>
      <c r="D50" s="89">
        <v>18</v>
      </c>
      <c r="E50" s="25">
        <v>0</v>
      </c>
      <c r="F50" s="8"/>
      <c r="G50" s="26">
        <v>5</v>
      </c>
      <c r="H50" s="27">
        <v>12</v>
      </c>
      <c r="I50" s="27">
        <v>1</v>
      </c>
      <c r="J50" s="2">
        <v>0</v>
      </c>
      <c r="K50" s="100"/>
      <c r="L50" s="253">
        <v>4</v>
      </c>
      <c r="M50" s="275">
        <f>L50/D50</f>
        <v>0.22222222222222221</v>
      </c>
      <c r="N50" s="255">
        <v>1</v>
      </c>
      <c r="O50" s="223">
        <v>1</v>
      </c>
      <c r="P50" s="224">
        <v>1</v>
      </c>
    </row>
    <row r="51" spans="1:16" ht="18.75" customHeight="1" x14ac:dyDescent="0.3">
      <c r="A51" s="217"/>
      <c r="B51" s="218"/>
      <c r="C51" s="258"/>
      <c r="D51" s="32">
        <v>1</v>
      </c>
      <c r="E51" s="30">
        <v>0</v>
      </c>
      <c r="F51" s="31"/>
      <c r="G51" s="39">
        <f>G50/18</f>
        <v>0.27777777777777779</v>
      </c>
      <c r="H51" s="40">
        <f>H50/18</f>
        <v>0.66666666666666663</v>
      </c>
      <c r="I51" s="40">
        <f>I50/18</f>
        <v>5.5555555555555552E-2</v>
      </c>
      <c r="J51" s="30">
        <f>J50/18</f>
        <v>0</v>
      </c>
      <c r="K51" s="100"/>
      <c r="L51" s="253"/>
      <c r="M51" s="275"/>
      <c r="N51" s="255"/>
      <c r="O51" s="223"/>
      <c r="P51" s="224"/>
    </row>
    <row r="52" spans="1:16" ht="18.75" customHeight="1" x14ac:dyDescent="0.3">
      <c r="A52" s="217"/>
      <c r="B52" s="225" t="s">
        <v>19</v>
      </c>
      <c r="C52" s="261">
        <v>10</v>
      </c>
      <c r="D52" s="64">
        <v>10</v>
      </c>
      <c r="E52" s="35">
        <v>0</v>
      </c>
      <c r="F52" s="8"/>
      <c r="G52" s="36">
        <v>4</v>
      </c>
      <c r="H52" s="37">
        <v>6</v>
      </c>
      <c r="I52" s="37">
        <v>0</v>
      </c>
      <c r="J52" s="1">
        <v>0</v>
      </c>
      <c r="K52" s="100"/>
      <c r="L52" s="246">
        <v>1</v>
      </c>
      <c r="M52" s="276">
        <f>L52/D52</f>
        <v>0.1</v>
      </c>
      <c r="N52" s="247">
        <v>0</v>
      </c>
      <c r="O52" s="230">
        <v>1</v>
      </c>
      <c r="P52" s="231">
        <v>1</v>
      </c>
    </row>
    <row r="53" spans="1:16" ht="18.75" customHeight="1" x14ac:dyDescent="0.3">
      <c r="A53" s="217"/>
      <c r="B53" s="225"/>
      <c r="C53" s="261"/>
      <c r="D53" s="32">
        <v>1</v>
      </c>
      <c r="E53" s="30">
        <v>0</v>
      </c>
      <c r="F53" s="31"/>
      <c r="G53" s="93">
        <f>G52/10</f>
        <v>0.4</v>
      </c>
      <c r="H53" s="67">
        <f>H52/10</f>
        <v>0.6</v>
      </c>
      <c r="I53" s="67">
        <f>I52/10</f>
        <v>0</v>
      </c>
      <c r="J53" s="94">
        <f>J52/10</f>
        <v>0</v>
      </c>
      <c r="K53" s="31"/>
      <c r="L53" s="246"/>
      <c r="M53" s="276"/>
      <c r="N53" s="247"/>
      <c r="O53" s="230"/>
      <c r="P53" s="231"/>
    </row>
    <row r="54" spans="1:16" ht="18.75" customHeight="1" x14ac:dyDescent="0.3">
      <c r="A54" s="217"/>
      <c r="B54" s="232" t="s">
        <v>20</v>
      </c>
      <c r="C54" s="265">
        <v>12</v>
      </c>
      <c r="D54" s="64">
        <v>11</v>
      </c>
      <c r="E54" s="35">
        <v>1</v>
      </c>
      <c r="F54" s="8"/>
      <c r="G54" s="36">
        <v>7</v>
      </c>
      <c r="H54" s="37">
        <v>4</v>
      </c>
      <c r="I54" s="37">
        <v>0</v>
      </c>
      <c r="J54" s="1">
        <v>0</v>
      </c>
      <c r="K54" s="28"/>
      <c r="L54" s="248">
        <v>0</v>
      </c>
      <c r="M54" s="266">
        <f>L54/D54</f>
        <v>0</v>
      </c>
      <c r="N54" s="249">
        <v>0</v>
      </c>
      <c r="O54" s="237">
        <v>0</v>
      </c>
      <c r="P54" s="238">
        <v>0</v>
      </c>
    </row>
    <row r="55" spans="1:16" ht="18.75" customHeight="1" x14ac:dyDescent="0.3">
      <c r="A55" s="217"/>
      <c r="B55" s="232"/>
      <c r="C55" s="265"/>
      <c r="D55" s="73">
        <f>D54/12</f>
        <v>0.91666666666666663</v>
      </c>
      <c r="E55" s="74">
        <f>E54/12</f>
        <v>8.3333333333333329E-2</v>
      </c>
      <c r="F55" s="31"/>
      <c r="G55" s="101">
        <f>G54/11</f>
        <v>0.63636363636363635</v>
      </c>
      <c r="H55" s="102">
        <f>H54/11</f>
        <v>0.36363636363636365</v>
      </c>
      <c r="I55" s="103">
        <f>I54/11</f>
        <v>0</v>
      </c>
      <c r="J55" s="104">
        <f>J54/11</f>
        <v>0</v>
      </c>
      <c r="K55" s="31"/>
      <c r="L55" s="248"/>
      <c r="M55" s="266"/>
      <c r="N55" s="249"/>
      <c r="O55" s="237"/>
      <c r="P55" s="238"/>
    </row>
    <row r="56" spans="1:16" ht="18.75" customHeight="1" x14ac:dyDescent="0.3">
      <c r="A56" s="217"/>
      <c r="B56" s="239" t="s">
        <v>21</v>
      </c>
      <c r="C56" s="267">
        <v>40</v>
      </c>
      <c r="D56" s="45">
        <f>D50+D52+D54</f>
        <v>39</v>
      </c>
      <c r="E56" s="46">
        <f>E50+E52+E54</f>
        <v>1</v>
      </c>
      <c r="F56" s="8"/>
      <c r="G56" s="47">
        <f>G50+G52+G54</f>
        <v>16</v>
      </c>
      <c r="H56" s="48">
        <f>H50+H52+H54</f>
        <v>22</v>
      </c>
      <c r="I56" s="48">
        <f>I50+I52+I54</f>
        <v>1</v>
      </c>
      <c r="J56" s="49">
        <f>J50+J52+J54</f>
        <v>0</v>
      </c>
      <c r="K56" s="8"/>
      <c r="L56" s="241">
        <v>5</v>
      </c>
      <c r="M56" s="273">
        <f>L56/D56</f>
        <v>0.12820512820512819</v>
      </c>
      <c r="N56" s="243">
        <v>1</v>
      </c>
      <c r="O56" s="243">
        <v>2</v>
      </c>
      <c r="P56" s="240">
        <v>2</v>
      </c>
    </row>
    <row r="57" spans="1:16" ht="18.75" customHeight="1" x14ac:dyDescent="0.3">
      <c r="A57" s="217"/>
      <c r="B57" s="239"/>
      <c r="C57" s="267"/>
      <c r="D57" s="73">
        <f>D56/40</f>
        <v>0.97499999999999998</v>
      </c>
      <c r="E57" s="74">
        <f>E56/40</f>
        <v>2.5000000000000001E-2</v>
      </c>
      <c r="F57" s="75"/>
      <c r="G57" s="41">
        <f>G56/39</f>
        <v>0.41025641025641024</v>
      </c>
      <c r="H57" s="42">
        <f>H56/39</f>
        <v>0.5641025641025641</v>
      </c>
      <c r="I57" s="42">
        <f>I56/39</f>
        <v>2.564102564102564E-2</v>
      </c>
      <c r="J57" s="43">
        <f>J56/39</f>
        <v>0</v>
      </c>
      <c r="K57" s="75"/>
      <c r="L57" s="241"/>
      <c r="M57" s="273"/>
      <c r="N57" s="243"/>
      <c r="O57" s="243"/>
      <c r="P57" s="240"/>
    </row>
    <row r="58" spans="1:16" ht="18.75" customHeight="1" x14ac:dyDescent="0.3">
      <c r="A58" s="6"/>
      <c r="B58" s="7"/>
      <c r="C58" s="58"/>
      <c r="D58" s="58"/>
      <c r="E58" s="58"/>
      <c r="F58" s="28"/>
      <c r="G58" s="58"/>
      <c r="H58" s="58"/>
      <c r="I58" s="58"/>
      <c r="J58" s="58"/>
      <c r="K58" s="28"/>
      <c r="L58" s="105"/>
      <c r="M58" s="106"/>
      <c r="N58" s="58"/>
      <c r="O58" s="58"/>
      <c r="P58" s="58"/>
    </row>
    <row r="59" spans="1:16" ht="18.75" customHeight="1" x14ac:dyDescent="0.3">
      <c r="A59" s="274" t="s">
        <v>27</v>
      </c>
      <c r="B59" s="274"/>
      <c r="C59" s="52">
        <f>C11+C20+C29+C38+C47+C56</f>
        <v>1780</v>
      </c>
      <c r="D59" s="52">
        <f>D11+D20+D29+D38+D47+D56</f>
        <v>1725</v>
      </c>
      <c r="E59" s="44">
        <f>E11+E20+E29+E38+E47+E56</f>
        <v>55</v>
      </c>
      <c r="F59" s="107"/>
      <c r="G59" s="50">
        <f>G11+G20+G29+G38+G47+G56</f>
        <v>605</v>
      </c>
      <c r="H59" s="52">
        <f>H11+H20+H29+H38+H47+H56</f>
        <v>940</v>
      </c>
      <c r="I59" s="52">
        <f>I11+I20+I29+I38+I47+I56</f>
        <v>173</v>
      </c>
      <c r="J59" s="44">
        <f>J11+J20+J29+J38+J47+J56</f>
        <v>7</v>
      </c>
      <c r="K59" s="107"/>
      <c r="L59" s="108">
        <f>L11+L20+L29+L38+L47+L56</f>
        <v>105</v>
      </c>
      <c r="M59" s="51">
        <f>L59/1725</f>
        <v>6.0869565217391307E-2</v>
      </c>
      <c r="N59" s="52">
        <f>N11+N20+N29+N38+N47+N56</f>
        <v>47</v>
      </c>
      <c r="O59" s="52">
        <v>36</v>
      </c>
      <c r="P59" s="44">
        <v>20</v>
      </c>
    </row>
  </sheetData>
  <mergeCells count="242">
    <mergeCell ref="A59:B59"/>
    <mergeCell ref="A50:A57"/>
    <mergeCell ref="B50:B51"/>
    <mergeCell ref="C50:C51"/>
    <mergeCell ref="L50:L51"/>
    <mergeCell ref="M50:M51"/>
    <mergeCell ref="N50:N51"/>
    <mergeCell ref="O50:O51"/>
    <mergeCell ref="P50:P51"/>
    <mergeCell ref="B52:B53"/>
    <mergeCell ref="C52:C53"/>
    <mergeCell ref="L52:L53"/>
    <mergeCell ref="M52:M53"/>
    <mergeCell ref="N52:N53"/>
    <mergeCell ref="O52:O53"/>
    <mergeCell ref="P52:P53"/>
    <mergeCell ref="B54:B55"/>
    <mergeCell ref="C54:C55"/>
    <mergeCell ref="L54:L55"/>
    <mergeCell ref="M54:M55"/>
    <mergeCell ref="N54:N55"/>
    <mergeCell ref="O54:O55"/>
    <mergeCell ref="P54:P55"/>
    <mergeCell ref="B56:B57"/>
    <mergeCell ref="C56:C57"/>
    <mergeCell ref="N45:N46"/>
    <mergeCell ref="O45:O46"/>
    <mergeCell ref="P45:P46"/>
    <mergeCell ref="B47:B48"/>
    <mergeCell ref="C47:C48"/>
    <mergeCell ref="L47:L48"/>
    <mergeCell ref="M47:M48"/>
    <mergeCell ref="N47:N48"/>
    <mergeCell ref="O47:O48"/>
    <mergeCell ref="P47:P48"/>
    <mergeCell ref="L56:L57"/>
    <mergeCell ref="M56:M57"/>
    <mergeCell ref="N56:N57"/>
    <mergeCell ref="O56:O57"/>
    <mergeCell ref="P56:P57"/>
    <mergeCell ref="L38:L39"/>
    <mergeCell ref="M38:M39"/>
    <mergeCell ref="N38:N39"/>
    <mergeCell ref="O38:O39"/>
    <mergeCell ref="P38:P39"/>
    <mergeCell ref="A41:A48"/>
    <mergeCell ref="B41:B42"/>
    <mergeCell ref="C41:C42"/>
    <mergeCell ref="L41:L42"/>
    <mergeCell ref="M41:M42"/>
    <mergeCell ref="N41:N42"/>
    <mergeCell ref="O41:O42"/>
    <mergeCell ref="P41:P42"/>
    <mergeCell ref="B43:B44"/>
    <mergeCell ref="C43:C44"/>
    <mergeCell ref="L43:L44"/>
    <mergeCell ref="M43:M44"/>
    <mergeCell ref="N43:N44"/>
    <mergeCell ref="O43:O44"/>
    <mergeCell ref="P43:P44"/>
    <mergeCell ref="B45:B46"/>
    <mergeCell ref="C45:C46"/>
    <mergeCell ref="L45:L46"/>
    <mergeCell ref="M45:M46"/>
    <mergeCell ref="A32:A39"/>
    <mergeCell ref="B32:B33"/>
    <mergeCell ref="C32:C33"/>
    <mergeCell ref="L32:L33"/>
    <mergeCell ref="M32:M33"/>
    <mergeCell ref="N32:N33"/>
    <mergeCell ref="O32:O33"/>
    <mergeCell ref="P32:P33"/>
    <mergeCell ref="B34:B35"/>
    <mergeCell ref="C34:C35"/>
    <mergeCell ref="L34:L35"/>
    <mergeCell ref="M34:M35"/>
    <mergeCell ref="N34:N35"/>
    <mergeCell ref="O34:O35"/>
    <mergeCell ref="P34:P35"/>
    <mergeCell ref="B36:B37"/>
    <mergeCell ref="C36:C37"/>
    <mergeCell ref="L36:L37"/>
    <mergeCell ref="M36:M37"/>
    <mergeCell ref="N36:N37"/>
    <mergeCell ref="O36:O37"/>
    <mergeCell ref="P36:P37"/>
    <mergeCell ref="B38:B39"/>
    <mergeCell ref="C38:C39"/>
    <mergeCell ref="N27:N28"/>
    <mergeCell ref="O27:O28"/>
    <mergeCell ref="P27:P28"/>
    <mergeCell ref="B29:B30"/>
    <mergeCell ref="C29:C30"/>
    <mergeCell ref="L29:L30"/>
    <mergeCell ref="M29:M30"/>
    <mergeCell ref="N29:N30"/>
    <mergeCell ref="O29:O30"/>
    <mergeCell ref="P29:P30"/>
    <mergeCell ref="L20:L21"/>
    <mergeCell ref="M20:M21"/>
    <mergeCell ref="N20:N21"/>
    <mergeCell ref="O20:O21"/>
    <mergeCell ref="P20:P21"/>
    <mergeCell ref="A23:A30"/>
    <mergeCell ref="B23:B24"/>
    <mergeCell ref="C23:C24"/>
    <mergeCell ref="L23:L24"/>
    <mergeCell ref="M23:M24"/>
    <mergeCell ref="N23:N24"/>
    <mergeCell ref="O23:O24"/>
    <mergeCell ref="P23:P24"/>
    <mergeCell ref="B25:B26"/>
    <mergeCell ref="C25:C26"/>
    <mergeCell ref="L25:L26"/>
    <mergeCell ref="M25:M26"/>
    <mergeCell ref="N25:N26"/>
    <mergeCell ref="O25:O26"/>
    <mergeCell ref="P25:P26"/>
    <mergeCell ref="B27:B28"/>
    <mergeCell ref="C27:C28"/>
    <mergeCell ref="L27:L28"/>
    <mergeCell ref="M27:M28"/>
    <mergeCell ref="A14:A21"/>
    <mergeCell ref="B14:B15"/>
    <mergeCell ref="C14:C15"/>
    <mergeCell ref="L14:L15"/>
    <mergeCell ref="M14:M15"/>
    <mergeCell ref="N14:N15"/>
    <mergeCell ref="O14:O15"/>
    <mergeCell ref="P14:P15"/>
    <mergeCell ref="B16:B17"/>
    <mergeCell ref="C16:C17"/>
    <mergeCell ref="L16:L17"/>
    <mergeCell ref="M16:M17"/>
    <mergeCell ref="N16:N17"/>
    <mergeCell ref="O16:O17"/>
    <mergeCell ref="P16:P17"/>
    <mergeCell ref="B18:B19"/>
    <mergeCell ref="C18:C19"/>
    <mergeCell ref="L18:L19"/>
    <mergeCell ref="M18:M19"/>
    <mergeCell ref="N18:N19"/>
    <mergeCell ref="O18:O19"/>
    <mergeCell ref="P18:P19"/>
    <mergeCell ref="B20:B21"/>
    <mergeCell ref="C20:C21"/>
    <mergeCell ref="O9:O10"/>
    <mergeCell ref="P9:P10"/>
    <mergeCell ref="B11:B12"/>
    <mergeCell ref="C11:C12"/>
    <mergeCell ref="L11:L12"/>
    <mergeCell ref="M11:M12"/>
    <mergeCell ref="N11:N12"/>
    <mergeCell ref="O11:O12"/>
    <mergeCell ref="P11:P12"/>
    <mergeCell ref="ALQ1:AMF1"/>
    <mergeCell ref="C3:E3"/>
    <mergeCell ref="G3:J3"/>
    <mergeCell ref="L3:P3"/>
    <mergeCell ref="A5:A12"/>
    <mergeCell ref="B5:B6"/>
    <mergeCell ref="C5:C6"/>
    <mergeCell ref="L5:L6"/>
    <mergeCell ref="M5:M6"/>
    <mergeCell ref="N5:N6"/>
    <mergeCell ref="O5:O6"/>
    <mergeCell ref="P5:P6"/>
    <mergeCell ref="B7:B8"/>
    <mergeCell ref="C7:C8"/>
    <mergeCell ref="L7:L8"/>
    <mergeCell ref="M7:M8"/>
    <mergeCell ref="N7:N8"/>
    <mergeCell ref="O7:O8"/>
    <mergeCell ref="P7:P8"/>
    <mergeCell ref="B9:B10"/>
    <mergeCell ref="C9:C10"/>
    <mergeCell ref="L9:L10"/>
    <mergeCell ref="M9:M10"/>
    <mergeCell ref="N9:N10"/>
    <mergeCell ref="AGC1:AGR1"/>
    <mergeCell ref="AGS1:AHH1"/>
    <mergeCell ref="AHI1:AHX1"/>
    <mergeCell ref="AHY1:AIN1"/>
    <mergeCell ref="AIO1:AJD1"/>
    <mergeCell ref="AJE1:AJT1"/>
    <mergeCell ref="AJU1:AKJ1"/>
    <mergeCell ref="AKK1:AKZ1"/>
    <mergeCell ref="ALA1:ALP1"/>
    <mergeCell ref="AAO1:ABD1"/>
    <mergeCell ref="ABE1:ABT1"/>
    <mergeCell ref="ABU1:ACJ1"/>
    <mergeCell ref="ACK1:ACZ1"/>
    <mergeCell ref="ADA1:ADP1"/>
    <mergeCell ref="ADQ1:AEF1"/>
    <mergeCell ref="AEG1:AEV1"/>
    <mergeCell ref="AEW1:AFL1"/>
    <mergeCell ref="AFM1:AGB1"/>
    <mergeCell ref="VA1:VP1"/>
    <mergeCell ref="VQ1:WF1"/>
    <mergeCell ref="WG1:WV1"/>
    <mergeCell ref="WW1:XL1"/>
    <mergeCell ref="XM1:YB1"/>
    <mergeCell ref="YC1:YR1"/>
    <mergeCell ref="YS1:ZH1"/>
    <mergeCell ref="ZI1:ZX1"/>
    <mergeCell ref="ZY1:AAN1"/>
    <mergeCell ref="PM1:QB1"/>
    <mergeCell ref="QC1:QR1"/>
    <mergeCell ref="QS1:RH1"/>
    <mergeCell ref="RI1:RX1"/>
    <mergeCell ref="RY1:SN1"/>
    <mergeCell ref="SO1:TD1"/>
    <mergeCell ref="TE1:TT1"/>
    <mergeCell ref="TU1:UJ1"/>
    <mergeCell ref="UK1:UZ1"/>
    <mergeCell ref="JY1:KN1"/>
    <mergeCell ref="KO1:LD1"/>
    <mergeCell ref="LE1:LT1"/>
    <mergeCell ref="LU1:MJ1"/>
    <mergeCell ref="MK1:MZ1"/>
    <mergeCell ref="NA1:NP1"/>
    <mergeCell ref="NQ1:OF1"/>
    <mergeCell ref="OG1:OV1"/>
    <mergeCell ref="OW1:PL1"/>
    <mergeCell ref="EK1:EZ1"/>
    <mergeCell ref="FA1:FP1"/>
    <mergeCell ref="FQ1:GF1"/>
    <mergeCell ref="GG1:GV1"/>
    <mergeCell ref="GW1:HL1"/>
    <mergeCell ref="HM1:IB1"/>
    <mergeCell ref="IC1:IR1"/>
    <mergeCell ref="IS1:JH1"/>
    <mergeCell ref="JI1:JX1"/>
    <mergeCell ref="A1:P1"/>
    <mergeCell ref="Q1:AB1"/>
    <mergeCell ref="AC1:AR1"/>
    <mergeCell ref="AS1:BH1"/>
    <mergeCell ref="BI1:BX1"/>
    <mergeCell ref="BY1:CN1"/>
    <mergeCell ref="CO1:DD1"/>
    <mergeCell ref="DE1:DT1"/>
    <mergeCell ref="DU1:EJ1"/>
  </mergeCells>
  <pageMargins left="0.70833333333333304" right="0.70833333333333304" top="0.74791666666666701" bottom="0.74861111111111101" header="0.51180555555555496" footer="0.31527777777777799"/>
  <pageSetup paperSize="8" scale="94" orientation="portrait" horizontalDpi="300" verticalDpi="300"/>
  <headerFooter>
    <oddFooter>&amp;LDPE-ACTES CO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84"/>
  <sheetViews>
    <sheetView topLeftCell="A65" zoomScaleNormal="100" workbookViewId="0">
      <selection activeCell="A86" sqref="A86:XFD86"/>
    </sheetView>
  </sheetViews>
  <sheetFormatPr baseColWidth="10" defaultColWidth="11.44140625" defaultRowHeight="14.4" x14ac:dyDescent="0.3"/>
  <cols>
    <col min="1" max="1" width="10.5546875" style="109" customWidth="1"/>
    <col min="2" max="2" width="2.44140625" style="110" customWidth="1"/>
    <col min="3" max="3" width="11.44140625" style="109"/>
    <col min="4" max="4" width="7" style="111" customWidth="1"/>
    <col min="5" max="5" width="8" style="111" customWidth="1"/>
    <col min="6" max="6" width="8" style="112" customWidth="1"/>
    <col min="7" max="7" width="8" style="111" customWidth="1"/>
    <col min="8" max="8" width="8" style="112" customWidth="1"/>
    <col min="9" max="9" width="8" style="111" customWidth="1"/>
    <col min="10" max="10" width="8" style="112" customWidth="1"/>
    <col min="11" max="11" width="8" style="111" customWidth="1"/>
    <col min="12" max="12" width="8" style="112" customWidth="1"/>
    <col min="13" max="13" width="8" style="111" customWidth="1"/>
    <col min="14" max="14" width="8" style="112" customWidth="1"/>
    <col min="15" max="15" width="8" style="111" customWidth="1"/>
    <col min="16" max="16" width="8" style="112" customWidth="1"/>
    <col min="17" max="17" width="10.6640625" style="113" customWidth="1"/>
    <col min="18" max="1022" width="11.44140625" style="113"/>
  </cols>
  <sheetData>
    <row r="1" spans="1:1022" s="4" customFormat="1" ht="74.25" customHeight="1" x14ac:dyDescent="0.3">
      <c r="A1" s="214" t="s">
        <v>28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77" t="s">
        <v>0</v>
      </c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14" t="s">
        <v>0</v>
      </c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 t="s">
        <v>0</v>
      </c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 t="s">
        <v>0</v>
      </c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 t="s">
        <v>0</v>
      </c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 t="s">
        <v>0</v>
      </c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 t="s">
        <v>0</v>
      </c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 t="s">
        <v>0</v>
      </c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 t="s">
        <v>0</v>
      </c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 t="s">
        <v>0</v>
      </c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 t="s">
        <v>0</v>
      </c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 t="s">
        <v>0</v>
      </c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 t="s">
        <v>0</v>
      </c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 t="s">
        <v>0</v>
      </c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 t="s">
        <v>0</v>
      </c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 t="s">
        <v>0</v>
      </c>
      <c r="IV1" s="214"/>
      <c r="IW1" s="214"/>
      <c r="IX1" s="214"/>
      <c r="IY1" s="214"/>
      <c r="IZ1" s="214"/>
      <c r="JA1" s="214"/>
      <c r="JB1" s="214"/>
      <c r="JC1" s="214"/>
      <c r="JD1" s="214"/>
      <c r="JE1" s="214"/>
      <c r="JF1" s="214"/>
      <c r="JG1" s="214"/>
      <c r="JH1" s="214"/>
      <c r="JI1" s="214"/>
      <c r="JJ1" s="214"/>
      <c r="JK1" s="214" t="s">
        <v>0</v>
      </c>
      <c r="JL1" s="214"/>
      <c r="JM1" s="214"/>
      <c r="JN1" s="214"/>
      <c r="JO1" s="214"/>
      <c r="JP1" s="214"/>
      <c r="JQ1" s="214"/>
      <c r="JR1" s="214"/>
      <c r="JS1" s="214"/>
      <c r="JT1" s="214"/>
      <c r="JU1" s="214"/>
      <c r="JV1" s="214"/>
      <c r="JW1" s="214"/>
      <c r="JX1" s="214"/>
      <c r="JY1" s="214"/>
      <c r="JZ1" s="214"/>
      <c r="KA1" s="214" t="s">
        <v>0</v>
      </c>
      <c r="KB1" s="214"/>
      <c r="KC1" s="214"/>
      <c r="KD1" s="214"/>
      <c r="KE1" s="214"/>
      <c r="KF1" s="214"/>
      <c r="KG1" s="214"/>
      <c r="KH1" s="214"/>
      <c r="KI1" s="214"/>
      <c r="KJ1" s="214"/>
      <c r="KK1" s="214"/>
      <c r="KL1" s="214"/>
      <c r="KM1" s="214"/>
      <c r="KN1" s="214"/>
      <c r="KO1" s="214"/>
      <c r="KP1" s="214"/>
      <c r="KQ1" s="214" t="s">
        <v>0</v>
      </c>
      <c r="KR1" s="214"/>
      <c r="KS1" s="214"/>
      <c r="KT1" s="214"/>
      <c r="KU1" s="214"/>
      <c r="KV1" s="214"/>
      <c r="KW1" s="214"/>
      <c r="KX1" s="214"/>
      <c r="KY1" s="214"/>
      <c r="KZ1" s="214"/>
      <c r="LA1" s="214"/>
      <c r="LB1" s="214"/>
      <c r="LC1" s="214"/>
      <c r="LD1" s="214"/>
      <c r="LE1" s="214"/>
      <c r="LF1" s="214"/>
      <c r="LG1" s="214" t="s">
        <v>0</v>
      </c>
      <c r="LH1" s="214"/>
      <c r="LI1" s="214"/>
      <c r="LJ1" s="214"/>
      <c r="LK1" s="214"/>
      <c r="LL1" s="214"/>
      <c r="LM1" s="214"/>
      <c r="LN1" s="214"/>
      <c r="LO1" s="214"/>
      <c r="LP1" s="214"/>
      <c r="LQ1" s="214"/>
      <c r="LR1" s="214"/>
      <c r="LS1" s="214"/>
      <c r="LT1" s="214"/>
      <c r="LU1" s="214"/>
      <c r="LV1" s="214"/>
      <c r="LW1" s="214" t="s">
        <v>0</v>
      </c>
      <c r="LX1" s="214"/>
      <c r="LY1" s="214"/>
      <c r="LZ1" s="214"/>
      <c r="MA1" s="214"/>
      <c r="MB1" s="214"/>
      <c r="MC1" s="214"/>
      <c r="MD1" s="214"/>
      <c r="ME1" s="214"/>
      <c r="MF1" s="214"/>
      <c r="MG1" s="214"/>
      <c r="MH1" s="214"/>
      <c r="MI1" s="214"/>
      <c r="MJ1" s="214"/>
      <c r="MK1" s="214"/>
      <c r="ML1" s="214"/>
      <c r="MM1" s="214" t="s">
        <v>0</v>
      </c>
      <c r="MN1" s="214"/>
      <c r="MO1" s="214"/>
      <c r="MP1" s="214"/>
      <c r="MQ1" s="214"/>
      <c r="MR1" s="214"/>
      <c r="MS1" s="214"/>
      <c r="MT1" s="214"/>
      <c r="MU1" s="214"/>
      <c r="MV1" s="214"/>
      <c r="MW1" s="214"/>
      <c r="MX1" s="214"/>
      <c r="MY1" s="214"/>
      <c r="MZ1" s="214"/>
      <c r="NA1" s="214"/>
      <c r="NB1" s="214"/>
      <c r="NC1" s="214" t="s">
        <v>0</v>
      </c>
      <c r="ND1" s="214"/>
      <c r="NE1" s="214"/>
      <c r="NF1" s="214"/>
      <c r="NG1" s="214"/>
      <c r="NH1" s="214"/>
      <c r="NI1" s="214"/>
      <c r="NJ1" s="214"/>
      <c r="NK1" s="214"/>
      <c r="NL1" s="214"/>
      <c r="NM1" s="214"/>
      <c r="NN1" s="214"/>
      <c r="NO1" s="214"/>
      <c r="NP1" s="214"/>
      <c r="NQ1" s="214"/>
      <c r="NR1" s="214"/>
      <c r="NS1" s="214" t="s">
        <v>0</v>
      </c>
      <c r="NT1" s="214"/>
      <c r="NU1" s="214"/>
      <c r="NV1" s="214"/>
      <c r="NW1" s="214"/>
      <c r="NX1" s="214"/>
      <c r="NY1" s="214"/>
      <c r="NZ1" s="214"/>
      <c r="OA1" s="214"/>
      <c r="OB1" s="214"/>
      <c r="OC1" s="214"/>
      <c r="OD1" s="214"/>
      <c r="OE1" s="214"/>
      <c r="OF1" s="214"/>
      <c r="OG1" s="214"/>
      <c r="OH1" s="214"/>
      <c r="OI1" s="214" t="s">
        <v>0</v>
      </c>
      <c r="OJ1" s="214"/>
      <c r="OK1" s="214"/>
      <c r="OL1" s="214"/>
      <c r="OM1" s="214"/>
      <c r="ON1" s="214"/>
      <c r="OO1" s="214"/>
      <c r="OP1" s="214"/>
      <c r="OQ1" s="214"/>
      <c r="OR1" s="214"/>
      <c r="OS1" s="214"/>
      <c r="OT1" s="214"/>
      <c r="OU1" s="214"/>
      <c r="OV1" s="214"/>
      <c r="OW1" s="214"/>
      <c r="OX1" s="214"/>
      <c r="OY1" s="214" t="s">
        <v>0</v>
      </c>
      <c r="OZ1" s="214"/>
      <c r="PA1" s="214"/>
      <c r="PB1" s="214"/>
      <c r="PC1" s="214"/>
      <c r="PD1" s="214"/>
      <c r="PE1" s="214"/>
      <c r="PF1" s="214"/>
      <c r="PG1" s="214"/>
      <c r="PH1" s="214"/>
      <c r="PI1" s="214"/>
      <c r="PJ1" s="214"/>
      <c r="PK1" s="214"/>
      <c r="PL1" s="214"/>
      <c r="PM1" s="214"/>
      <c r="PN1" s="214"/>
      <c r="PO1" s="214" t="s">
        <v>0</v>
      </c>
      <c r="PP1" s="214"/>
      <c r="PQ1" s="214"/>
      <c r="PR1" s="214"/>
      <c r="PS1" s="214"/>
      <c r="PT1" s="214"/>
      <c r="PU1" s="214"/>
      <c r="PV1" s="214"/>
      <c r="PW1" s="214"/>
      <c r="PX1" s="214"/>
      <c r="PY1" s="214"/>
      <c r="PZ1" s="214"/>
      <c r="QA1" s="214"/>
      <c r="QB1" s="214"/>
      <c r="QC1" s="214"/>
      <c r="QD1" s="214"/>
      <c r="QE1" s="214" t="s">
        <v>0</v>
      </c>
      <c r="QF1" s="214"/>
      <c r="QG1" s="214"/>
      <c r="QH1" s="214"/>
      <c r="QI1" s="214"/>
      <c r="QJ1" s="214"/>
      <c r="QK1" s="214"/>
      <c r="QL1" s="214"/>
      <c r="QM1" s="214"/>
      <c r="QN1" s="214"/>
      <c r="QO1" s="214"/>
      <c r="QP1" s="214"/>
      <c r="QQ1" s="214"/>
      <c r="QR1" s="214"/>
      <c r="QS1" s="214"/>
      <c r="QT1" s="214"/>
      <c r="QU1" s="214" t="s">
        <v>0</v>
      </c>
      <c r="QV1" s="214"/>
      <c r="QW1" s="214"/>
      <c r="QX1" s="214"/>
      <c r="QY1" s="214"/>
      <c r="QZ1" s="214"/>
      <c r="RA1" s="214"/>
      <c r="RB1" s="214"/>
      <c r="RC1" s="214"/>
      <c r="RD1" s="214"/>
      <c r="RE1" s="214"/>
      <c r="RF1" s="214"/>
      <c r="RG1" s="214"/>
      <c r="RH1" s="214"/>
      <c r="RI1" s="214"/>
      <c r="RJ1" s="214"/>
      <c r="RK1" s="214" t="s">
        <v>0</v>
      </c>
      <c r="RL1" s="214"/>
      <c r="RM1" s="214"/>
      <c r="RN1" s="214"/>
      <c r="RO1" s="214"/>
      <c r="RP1" s="214"/>
      <c r="RQ1" s="214"/>
      <c r="RR1" s="214"/>
      <c r="RS1" s="214"/>
      <c r="RT1" s="214"/>
      <c r="RU1" s="214"/>
      <c r="RV1" s="214"/>
      <c r="RW1" s="214"/>
      <c r="RX1" s="214"/>
      <c r="RY1" s="214"/>
      <c r="RZ1" s="214"/>
      <c r="SA1" s="214" t="s">
        <v>0</v>
      </c>
      <c r="SB1" s="214"/>
      <c r="SC1" s="214"/>
      <c r="SD1" s="214"/>
      <c r="SE1" s="214"/>
      <c r="SF1" s="214"/>
      <c r="SG1" s="214"/>
      <c r="SH1" s="214"/>
      <c r="SI1" s="214"/>
      <c r="SJ1" s="214"/>
      <c r="SK1" s="214"/>
      <c r="SL1" s="214"/>
      <c r="SM1" s="214"/>
      <c r="SN1" s="214"/>
      <c r="SO1" s="214"/>
      <c r="SP1" s="214"/>
      <c r="SQ1" s="214" t="s">
        <v>0</v>
      </c>
      <c r="SR1" s="214"/>
      <c r="SS1" s="214"/>
      <c r="ST1" s="214"/>
      <c r="SU1" s="214"/>
      <c r="SV1" s="214"/>
      <c r="SW1" s="214"/>
      <c r="SX1" s="214"/>
      <c r="SY1" s="214"/>
      <c r="SZ1" s="214"/>
      <c r="TA1" s="214"/>
      <c r="TB1" s="214"/>
      <c r="TC1" s="214"/>
      <c r="TD1" s="214"/>
      <c r="TE1" s="214"/>
      <c r="TF1" s="214"/>
      <c r="TG1" s="214" t="s">
        <v>0</v>
      </c>
      <c r="TH1" s="214"/>
      <c r="TI1" s="214"/>
      <c r="TJ1" s="214"/>
      <c r="TK1" s="214"/>
      <c r="TL1" s="214"/>
      <c r="TM1" s="214"/>
      <c r="TN1" s="214"/>
      <c r="TO1" s="214"/>
      <c r="TP1" s="214"/>
      <c r="TQ1" s="214"/>
      <c r="TR1" s="214"/>
      <c r="TS1" s="214"/>
      <c r="TT1" s="214"/>
      <c r="TU1" s="214"/>
      <c r="TV1" s="214"/>
      <c r="TW1" s="214" t="s">
        <v>0</v>
      </c>
      <c r="TX1" s="214"/>
      <c r="TY1" s="214"/>
      <c r="TZ1" s="214"/>
      <c r="UA1" s="214"/>
      <c r="UB1" s="214"/>
      <c r="UC1" s="214"/>
      <c r="UD1" s="214"/>
      <c r="UE1" s="214"/>
      <c r="UF1" s="214"/>
      <c r="UG1" s="214"/>
      <c r="UH1" s="214"/>
      <c r="UI1" s="214"/>
      <c r="UJ1" s="214"/>
      <c r="UK1" s="214"/>
      <c r="UL1" s="214"/>
      <c r="UM1" s="214" t="s">
        <v>0</v>
      </c>
      <c r="UN1" s="214"/>
      <c r="UO1" s="214"/>
      <c r="UP1" s="214"/>
      <c r="UQ1" s="214"/>
      <c r="UR1" s="214"/>
      <c r="US1" s="214"/>
      <c r="UT1" s="214"/>
      <c r="UU1" s="214"/>
      <c r="UV1" s="214"/>
      <c r="UW1" s="214"/>
      <c r="UX1" s="214"/>
      <c r="UY1" s="214"/>
      <c r="UZ1" s="214"/>
      <c r="VA1" s="214"/>
      <c r="VB1" s="214"/>
      <c r="VC1" s="214" t="s">
        <v>0</v>
      </c>
      <c r="VD1" s="214"/>
      <c r="VE1" s="214"/>
      <c r="VF1" s="214"/>
      <c r="VG1" s="214"/>
      <c r="VH1" s="214"/>
      <c r="VI1" s="214"/>
      <c r="VJ1" s="214"/>
      <c r="VK1" s="214"/>
      <c r="VL1" s="214"/>
      <c r="VM1" s="214"/>
      <c r="VN1" s="214"/>
      <c r="VO1" s="214"/>
      <c r="VP1" s="214"/>
      <c r="VQ1" s="214"/>
      <c r="VR1" s="214"/>
      <c r="VS1" s="214" t="s">
        <v>0</v>
      </c>
      <c r="VT1" s="214"/>
      <c r="VU1" s="214"/>
      <c r="VV1" s="214"/>
      <c r="VW1" s="214"/>
      <c r="VX1" s="214"/>
      <c r="VY1" s="214"/>
      <c r="VZ1" s="214"/>
      <c r="WA1" s="214"/>
      <c r="WB1" s="214"/>
      <c r="WC1" s="214"/>
      <c r="WD1" s="214"/>
      <c r="WE1" s="214"/>
      <c r="WF1" s="214"/>
      <c r="WG1" s="214"/>
      <c r="WH1" s="214"/>
      <c r="WI1" s="214" t="s">
        <v>0</v>
      </c>
      <c r="WJ1" s="214"/>
      <c r="WK1" s="214"/>
      <c r="WL1" s="214"/>
      <c r="WM1" s="214"/>
      <c r="WN1" s="214"/>
      <c r="WO1" s="214"/>
      <c r="WP1" s="214"/>
      <c r="WQ1" s="214"/>
      <c r="WR1" s="214"/>
      <c r="WS1" s="214"/>
      <c r="WT1" s="214"/>
      <c r="WU1" s="214"/>
      <c r="WV1" s="214"/>
      <c r="WW1" s="214"/>
      <c r="WX1" s="214"/>
      <c r="WY1" s="214" t="s">
        <v>0</v>
      </c>
      <c r="WZ1" s="214"/>
      <c r="XA1" s="214"/>
      <c r="XB1" s="214"/>
      <c r="XC1" s="214"/>
      <c r="XD1" s="214"/>
      <c r="XE1" s="214"/>
      <c r="XF1" s="214"/>
      <c r="XG1" s="214"/>
      <c r="XH1" s="214"/>
      <c r="XI1" s="214"/>
      <c r="XJ1" s="214"/>
      <c r="XK1" s="214"/>
      <c r="XL1" s="214"/>
      <c r="XM1" s="214"/>
      <c r="XN1" s="214"/>
      <c r="XO1" s="214" t="s">
        <v>0</v>
      </c>
      <c r="XP1" s="214"/>
      <c r="XQ1" s="214"/>
      <c r="XR1" s="214"/>
      <c r="XS1" s="214"/>
      <c r="XT1" s="214"/>
      <c r="XU1" s="214"/>
      <c r="XV1" s="214"/>
      <c r="XW1" s="214"/>
      <c r="XX1" s="214"/>
      <c r="XY1" s="214"/>
      <c r="XZ1" s="214"/>
      <c r="YA1" s="214"/>
      <c r="YB1" s="214"/>
      <c r="YC1" s="214"/>
      <c r="YD1" s="214"/>
      <c r="YE1" s="214" t="s">
        <v>0</v>
      </c>
      <c r="YF1" s="214"/>
      <c r="YG1" s="214"/>
      <c r="YH1" s="214"/>
      <c r="YI1" s="214"/>
      <c r="YJ1" s="214"/>
      <c r="YK1" s="214"/>
      <c r="YL1" s="214"/>
      <c r="YM1" s="214"/>
      <c r="YN1" s="214"/>
      <c r="YO1" s="214"/>
      <c r="YP1" s="214"/>
      <c r="YQ1" s="214"/>
      <c r="YR1" s="214"/>
      <c r="YS1" s="214"/>
      <c r="YT1" s="214"/>
      <c r="YU1" s="214" t="s">
        <v>0</v>
      </c>
      <c r="YV1" s="214"/>
      <c r="YW1" s="214"/>
      <c r="YX1" s="214"/>
      <c r="YY1" s="214"/>
      <c r="YZ1" s="214"/>
      <c r="ZA1" s="214"/>
      <c r="ZB1" s="214"/>
      <c r="ZC1" s="214"/>
      <c r="ZD1" s="214"/>
      <c r="ZE1" s="214"/>
      <c r="ZF1" s="214"/>
      <c r="ZG1" s="214"/>
      <c r="ZH1" s="214"/>
      <c r="ZI1" s="214"/>
      <c r="ZJ1" s="214"/>
      <c r="ZK1" s="214" t="s">
        <v>0</v>
      </c>
      <c r="ZL1" s="214"/>
      <c r="ZM1" s="214"/>
      <c r="ZN1" s="214"/>
      <c r="ZO1" s="214"/>
      <c r="ZP1" s="214"/>
      <c r="ZQ1" s="214"/>
      <c r="ZR1" s="214"/>
      <c r="ZS1" s="214"/>
      <c r="ZT1" s="214"/>
      <c r="ZU1" s="214"/>
      <c r="ZV1" s="214"/>
      <c r="ZW1" s="214"/>
      <c r="ZX1" s="214"/>
      <c r="ZY1" s="214"/>
      <c r="ZZ1" s="214"/>
      <c r="AAA1" s="214" t="s">
        <v>0</v>
      </c>
      <c r="AAB1" s="214"/>
      <c r="AAC1" s="214"/>
      <c r="AAD1" s="214"/>
      <c r="AAE1" s="214"/>
      <c r="AAF1" s="214"/>
      <c r="AAG1" s="214"/>
      <c r="AAH1" s="214"/>
      <c r="AAI1" s="214"/>
      <c r="AAJ1" s="214"/>
      <c r="AAK1" s="214"/>
      <c r="AAL1" s="214"/>
      <c r="AAM1" s="214"/>
      <c r="AAN1" s="214"/>
      <c r="AAO1" s="214"/>
      <c r="AAP1" s="214"/>
      <c r="AAQ1" s="214" t="s">
        <v>0</v>
      </c>
      <c r="AAR1" s="214"/>
      <c r="AAS1" s="214"/>
      <c r="AAT1" s="214"/>
      <c r="AAU1" s="214"/>
      <c r="AAV1" s="214"/>
      <c r="AAW1" s="214"/>
      <c r="AAX1" s="214"/>
      <c r="AAY1" s="214"/>
      <c r="AAZ1" s="214"/>
      <c r="ABA1" s="214"/>
      <c r="ABB1" s="214"/>
      <c r="ABC1" s="214"/>
      <c r="ABD1" s="214"/>
      <c r="ABE1" s="214"/>
      <c r="ABF1" s="214"/>
      <c r="ABG1" s="214" t="s">
        <v>0</v>
      </c>
      <c r="ABH1" s="214"/>
      <c r="ABI1" s="214"/>
      <c r="ABJ1" s="214"/>
      <c r="ABK1" s="214"/>
      <c r="ABL1" s="214"/>
      <c r="ABM1" s="214"/>
      <c r="ABN1" s="214"/>
      <c r="ABO1" s="214"/>
      <c r="ABP1" s="214"/>
      <c r="ABQ1" s="214"/>
      <c r="ABR1" s="214"/>
      <c r="ABS1" s="214"/>
      <c r="ABT1" s="214"/>
      <c r="ABU1" s="214"/>
      <c r="ABV1" s="214"/>
      <c r="ABW1" s="214" t="s">
        <v>0</v>
      </c>
      <c r="ABX1" s="214"/>
      <c r="ABY1" s="214"/>
      <c r="ABZ1" s="214"/>
      <c r="ACA1" s="214"/>
      <c r="ACB1" s="214"/>
      <c r="ACC1" s="214"/>
      <c r="ACD1" s="214"/>
      <c r="ACE1" s="214"/>
      <c r="ACF1" s="214"/>
      <c r="ACG1" s="214"/>
      <c r="ACH1" s="214"/>
      <c r="ACI1" s="214"/>
      <c r="ACJ1" s="214"/>
      <c r="ACK1" s="214"/>
      <c r="ACL1" s="214"/>
      <c r="ACM1" s="214" t="s">
        <v>0</v>
      </c>
      <c r="ACN1" s="214"/>
      <c r="ACO1" s="214"/>
      <c r="ACP1" s="214"/>
      <c r="ACQ1" s="214"/>
      <c r="ACR1" s="214"/>
      <c r="ACS1" s="214"/>
      <c r="ACT1" s="214"/>
      <c r="ACU1" s="214"/>
      <c r="ACV1" s="214"/>
      <c r="ACW1" s="214"/>
      <c r="ACX1" s="214"/>
      <c r="ACY1" s="214"/>
      <c r="ACZ1" s="214"/>
      <c r="ADA1" s="214"/>
      <c r="ADB1" s="214"/>
      <c r="ADC1" s="214" t="s">
        <v>0</v>
      </c>
      <c r="ADD1" s="214"/>
      <c r="ADE1" s="214"/>
      <c r="ADF1" s="214"/>
      <c r="ADG1" s="214"/>
      <c r="ADH1" s="214"/>
      <c r="ADI1" s="214"/>
      <c r="ADJ1" s="214"/>
      <c r="ADK1" s="214"/>
      <c r="ADL1" s="214"/>
      <c r="ADM1" s="214"/>
      <c r="ADN1" s="214"/>
      <c r="ADO1" s="214"/>
      <c r="ADP1" s="214"/>
      <c r="ADQ1" s="214"/>
      <c r="ADR1" s="214"/>
      <c r="ADS1" s="214" t="s">
        <v>0</v>
      </c>
      <c r="ADT1" s="214"/>
      <c r="ADU1" s="214"/>
      <c r="ADV1" s="214"/>
      <c r="ADW1" s="214"/>
      <c r="ADX1" s="214"/>
      <c r="ADY1" s="214"/>
      <c r="ADZ1" s="214"/>
      <c r="AEA1" s="214"/>
      <c r="AEB1" s="214"/>
      <c r="AEC1" s="214"/>
      <c r="AED1" s="214"/>
      <c r="AEE1" s="214"/>
      <c r="AEF1" s="214"/>
      <c r="AEG1" s="214"/>
      <c r="AEH1" s="214"/>
      <c r="AEI1" s="214" t="s">
        <v>0</v>
      </c>
      <c r="AEJ1" s="214"/>
      <c r="AEK1" s="214"/>
      <c r="AEL1" s="214"/>
      <c r="AEM1" s="214"/>
      <c r="AEN1" s="214"/>
      <c r="AEO1" s="214"/>
      <c r="AEP1" s="214"/>
      <c r="AEQ1" s="214"/>
      <c r="AER1" s="214"/>
      <c r="AES1" s="214"/>
      <c r="AET1" s="214"/>
      <c r="AEU1" s="214"/>
      <c r="AEV1" s="214"/>
      <c r="AEW1" s="214"/>
      <c r="AEX1" s="214"/>
      <c r="AEY1" s="214" t="s">
        <v>0</v>
      </c>
      <c r="AEZ1" s="214"/>
      <c r="AFA1" s="214"/>
      <c r="AFB1" s="214"/>
      <c r="AFC1" s="214"/>
      <c r="AFD1" s="214"/>
      <c r="AFE1" s="214"/>
      <c r="AFF1" s="214"/>
      <c r="AFG1" s="214"/>
      <c r="AFH1" s="214"/>
      <c r="AFI1" s="214"/>
      <c r="AFJ1" s="214"/>
      <c r="AFK1" s="214"/>
      <c r="AFL1" s="214"/>
      <c r="AFM1" s="214"/>
      <c r="AFN1" s="214"/>
      <c r="AFO1" s="214" t="s">
        <v>0</v>
      </c>
      <c r="AFP1" s="214"/>
      <c r="AFQ1" s="214"/>
      <c r="AFR1" s="214"/>
      <c r="AFS1" s="214"/>
      <c r="AFT1" s="214"/>
      <c r="AFU1" s="214"/>
      <c r="AFV1" s="214"/>
      <c r="AFW1" s="214"/>
      <c r="AFX1" s="214"/>
      <c r="AFY1" s="214"/>
      <c r="AFZ1" s="214"/>
      <c r="AGA1" s="214"/>
      <c r="AGB1" s="214"/>
      <c r="AGC1" s="214"/>
      <c r="AGD1" s="214"/>
      <c r="AGE1" s="214" t="s">
        <v>0</v>
      </c>
      <c r="AGF1" s="214"/>
      <c r="AGG1" s="214"/>
      <c r="AGH1" s="214"/>
      <c r="AGI1" s="214"/>
      <c r="AGJ1" s="214"/>
      <c r="AGK1" s="214"/>
      <c r="AGL1" s="214"/>
      <c r="AGM1" s="214"/>
      <c r="AGN1" s="214"/>
      <c r="AGO1" s="214"/>
      <c r="AGP1" s="214"/>
      <c r="AGQ1" s="214"/>
      <c r="AGR1" s="214"/>
      <c r="AGS1" s="214"/>
      <c r="AGT1" s="214"/>
      <c r="AGU1" s="214" t="s">
        <v>0</v>
      </c>
      <c r="AGV1" s="214"/>
      <c r="AGW1" s="214"/>
      <c r="AGX1" s="214"/>
      <c r="AGY1" s="214"/>
      <c r="AGZ1" s="214"/>
      <c r="AHA1" s="214"/>
      <c r="AHB1" s="214"/>
      <c r="AHC1" s="214"/>
      <c r="AHD1" s="214"/>
      <c r="AHE1" s="214"/>
      <c r="AHF1" s="214"/>
      <c r="AHG1" s="214"/>
      <c r="AHH1" s="214"/>
      <c r="AHI1" s="214"/>
      <c r="AHJ1" s="214"/>
      <c r="AHK1" s="214" t="s">
        <v>0</v>
      </c>
      <c r="AHL1" s="214"/>
      <c r="AHM1" s="214"/>
      <c r="AHN1" s="214"/>
      <c r="AHO1" s="214"/>
      <c r="AHP1" s="214"/>
      <c r="AHQ1" s="214"/>
      <c r="AHR1" s="214"/>
      <c r="AHS1" s="214"/>
      <c r="AHT1" s="214"/>
      <c r="AHU1" s="214"/>
      <c r="AHV1" s="214"/>
      <c r="AHW1" s="214"/>
      <c r="AHX1" s="214"/>
      <c r="AHY1" s="214"/>
      <c r="AHZ1" s="214"/>
      <c r="AIA1" s="214" t="s">
        <v>0</v>
      </c>
      <c r="AIB1" s="214"/>
      <c r="AIC1" s="214"/>
      <c r="AID1" s="214"/>
      <c r="AIE1" s="214"/>
      <c r="AIF1" s="214"/>
      <c r="AIG1" s="214"/>
      <c r="AIH1" s="214"/>
      <c r="AII1" s="214"/>
      <c r="AIJ1" s="214"/>
      <c r="AIK1" s="214"/>
      <c r="AIL1" s="214"/>
      <c r="AIM1" s="214"/>
      <c r="AIN1" s="214"/>
      <c r="AIO1" s="214"/>
      <c r="AIP1" s="214"/>
      <c r="AIQ1" s="214" t="s">
        <v>0</v>
      </c>
      <c r="AIR1" s="214"/>
      <c r="AIS1" s="214"/>
      <c r="AIT1" s="214"/>
      <c r="AIU1" s="214"/>
      <c r="AIV1" s="214"/>
      <c r="AIW1" s="214"/>
      <c r="AIX1" s="214"/>
      <c r="AIY1" s="214"/>
      <c r="AIZ1" s="214"/>
      <c r="AJA1" s="214"/>
      <c r="AJB1" s="214"/>
      <c r="AJC1" s="214"/>
      <c r="AJD1" s="214"/>
      <c r="AJE1" s="214"/>
      <c r="AJF1" s="214"/>
      <c r="AJG1" s="214" t="s">
        <v>0</v>
      </c>
      <c r="AJH1" s="214"/>
      <c r="AJI1" s="214"/>
      <c r="AJJ1" s="214"/>
      <c r="AJK1" s="214"/>
      <c r="AJL1" s="214"/>
      <c r="AJM1" s="214"/>
      <c r="AJN1" s="214"/>
      <c r="AJO1" s="214"/>
      <c r="AJP1" s="214"/>
      <c r="AJQ1" s="214"/>
      <c r="AJR1" s="214"/>
      <c r="AJS1" s="214"/>
      <c r="AJT1" s="214"/>
      <c r="AJU1" s="214"/>
      <c r="AJV1" s="214"/>
      <c r="AJW1" s="214" t="s">
        <v>0</v>
      </c>
      <c r="AJX1" s="214"/>
      <c r="AJY1" s="214"/>
      <c r="AJZ1" s="214"/>
      <c r="AKA1" s="214"/>
      <c r="AKB1" s="214"/>
      <c r="AKC1" s="214"/>
      <c r="AKD1" s="214"/>
      <c r="AKE1" s="214"/>
      <c r="AKF1" s="214"/>
      <c r="AKG1" s="214"/>
      <c r="AKH1" s="214"/>
      <c r="AKI1" s="214"/>
      <c r="AKJ1" s="214"/>
      <c r="AKK1" s="214"/>
      <c r="AKL1" s="214"/>
      <c r="AKM1" s="214" t="s">
        <v>0</v>
      </c>
      <c r="AKN1" s="214"/>
      <c r="AKO1" s="214"/>
      <c r="AKP1" s="214"/>
      <c r="AKQ1" s="214"/>
      <c r="AKR1" s="214"/>
      <c r="AKS1" s="214"/>
      <c r="AKT1" s="214"/>
      <c r="AKU1" s="214"/>
      <c r="AKV1" s="214"/>
      <c r="AKW1" s="214"/>
      <c r="AKX1" s="214"/>
      <c r="AKY1" s="214"/>
      <c r="AKZ1" s="214"/>
      <c r="ALA1" s="214"/>
      <c r="ALB1" s="214"/>
      <c r="ALC1" s="214" t="s">
        <v>0</v>
      </c>
      <c r="ALD1" s="214"/>
      <c r="ALE1" s="214"/>
      <c r="ALF1" s="214"/>
      <c r="ALG1" s="214"/>
      <c r="ALH1" s="214"/>
      <c r="ALI1" s="214"/>
      <c r="ALJ1" s="214"/>
      <c r="ALK1" s="214"/>
      <c r="ALL1" s="214"/>
      <c r="ALM1" s="214"/>
      <c r="ALN1" s="214"/>
      <c r="ALO1" s="214"/>
      <c r="ALP1" s="214"/>
      <c r="ALQ1" s="214"/>
      <c r="ALR1" s="214"/>
      <c r="ALS1" s="214" t="s">
        <v>0</v>
      </c>
      <c r="ALT1" s="214"/>
      <c r="ALU1" s="214"/>
      <c r="ALV1" s="214"/>
      <c r="ALW1" s="214"/>
      <c r="ALX1" s="214"/>
      <c r="ALY1" s="214"/>
      <c r="ALZ1" s="214"/>
      <c r="AMA1" s="214"/>
      <c r="AMB1" s="214"/>
      <c r="AMC1" s="214"/>
      <c r="AMD1" s="214"/>
      <c r="AME1" s="214"/>
      <c r="AMF1" s="214"/>
      <c r="AMG1" s="214"/>
      <c r="AMH1" s="214"/>
    </row>
    <row r="2" spans="1:1022" s="114" customFormat="1" ht="19.5" customHeight="1" x14ac:dyDescent="0.3"/>
    <row r="3" spans="1:1022" ht="21" customHeight="1" x14ac:dyDescent="0.3">
      <c r="A3" s="115"/>
      <c r="B3" s="116"/>
      <c r="C3" s="117"/>
      <c r="D3" s="7"/>
      <c r="E3" s="278" t="s">
        <v>29</v>
      </c>
      <c r="F3" s="278"/>
      <c r="G3" s="278"/>
      <c r="H3" s="278"/>
      <c r="I3" s="278"/>
      <c r="J3" s="278"/>
      <c r="K3" s="278"/>
      <c r="L3" s="278"/>
      <c r="M3" s="278"/>
      <c r="N3" s="278"/>
      <c r="O3" s="118"/>
      <c r="P3" s="106"/>
    </row>
    <row r="4" spans="1:1022" ht="21" customHeight="1" x14ac:dyDescent="0.3">
      <c r="A4" s="279" t="s">
        <v>4</v>
      </c>
      <c r="B4" s="119"/>
      <c r="C4" s="280" t="s">
        <v>30</v>
      </c>
      <c r="D4" s="281" t="s">
        <v>31</v>
      </c>
      <c r="E4" s="282" t="s">
        <v>9</v>
      </c>
      <c r="F4" s="282"/>
      <c r="G4" s="282" t="s">
        <v>10</v>
      </c>
      <c r="H4" s="282"/>
      <c r="I4" s="282" t="s">
        <v>11</v>
      </c>
      <c r="J4" s="282"/>
      <c r="K4" s="282" t="s">
        <v>12</v>
      </c>
      <c r="L4" s="282"/>
      <c r="M4" s="282" t="s">
        <v>8</v>
      </c>
      <c r="N4" s="282"/>
      <c r="O4" s="283" t="s">
        <v>32</v>
      </c>
      <c r="P4" s="283"/>
    </row>
    <row r="5" spans="1:1022" ht="21" customHeight="1" x14ac:dyDescent="0.3">
      <c r="A5" s="279"/>
      <c r="B5" s="119"/>
      <c r="C5" s="280"/>
      <c r="D5" s="281"/>
      <c r="E5" s="120" t="s">
        <v>33</v>
      </c>
      <c r="F5" s="121" t="s">
        <v>34</v>
      </c>
      <c r="G5" s="120" t="s">
        <v>33</v>
      </c>
      <c r="H5" s="121" t="s">
        <v>34</v>
      </c>
      <c r="I5" s="122" t="s">
        <v>33</v>
      </c>
      <c r="J5" s="122" t="s">
        <v>34</v>
      </c>
      <c r="K5" s="122" t="s">
        <v>33</v>
      </c>
      <c r="L5" s="122" t="s">
        <v>34</v>
      </c>
      <c r="M5" s="122" t="s">
        <v>33</v>
      </c>
      <c r="N5" s="122" t="s">
        <v>34</v>
      </c>
      <c r="O5" s="122" t="s">
        <v>33</v>
      </c>
      <c r="P5" s="123" t="s">
        <v>34</v>
      </c>
    </row>
    <row r="8" spans="1:1022" x14ac:dyDescent="0.3">
      <c r="A8" s="284" t="s">
        <v>17</v>
      </c>
      <c r="C8" s="284" t="s">
        <v>18</v>
      </c>
      <c r="D8" s="124" t="s">
        <v>35</v>
      </c>
      <c r="E8" s="125">
        <v>7</v>
      </c>
      <c r="F8" s="126">
        <v>0.35</v>
      </c>
      <c r="G8" s="125">
        <v>13</v>
      </c>
      <c r="H8" s="126">
        <v>0.52</v>
      </c>
      <c r="I8" s="125">
        <v>0</v>
      </c>
      <c r="J8" s="126">
        <v>0</v>
      </c>
      <c r="K8" s="125">
        <v>0</v>
      </c>
      <c r="L8" s="126">
        <v>0</v>
      </c>
      <c r="M8" s="125">
        <v>1</v>
      </c>
      <c r="N8" s="126">
        <v>1</v>
      </c>
      <c r="O8" s="125">
        <v>21</v>
      </c>
      <c r="P8" s="127">
        <v>0.44680851063829802</v>
      </c>
    </row>
    <row r="9" spans="1:1022" x14ac:dyDescent="0.3">
      <c r="A9" s="284"/>
      <c r="C9" s="284"/>
      <c r="D9" s="128" t="s">
        <v>36</v>
      </c>
      <c r="E9" s="129">
        <v>13</v>
      </c>
      <c r="F9" s="130">
        <v>0.65</v>
      </c>
      <c r="G9" s="129">
        <v>12</v>
      </c>
      <c r="H9" s="130">
        <v>0.48</v>
      </c>
      <c r="I9" s="129">
        <v>1</v>
      </c>
      <c r="J9" s="130">
        <v>1</v>
      </c>
      <c r="K9" s="129">
        <v>0</v>
      </c>
      <c r="L9" s="130">
        <v>0</v>
      </c>
      <c r="M9" s="129">
        <v>0</v>
      </c>
      <c r="N9" s="130">
        <v>0</v>
      </c>
      <c r="O9" s="129">
        <v>26</v>
      </c>
      <c r="P9" s="131">
        <v>0.55319148936170204</v>
      </c>
    </row>
    <row r="10" spans="1:1022" x14ac:dyDescent="0.3">
      <c r="A10" s="284"/>
      <c r="C10" s="284"/>
      <c r="D10" s="132" t="s">
        <v>21</v>
      </c>
      <c r="E10" s="133">
        <v>20</v>
      </c>
      <c r="F10" s="134">
        <v>1</v>
      </c>
      <c r="G10" s="133">
        <v>25</v>
      </c>
      <c r="H10" s="134">
        <v>1</v>
      </c>
      <c r="I10" s="133">
        <v>1</v>
      </c>
      <c r="J10" s="134">
        <v>1</v>
      </c>
      <c r="K10" s="133">
        <v>0</v>
      </c>
      <c r="L10" s="134">
        <v>0</v>
      </c>
      <c r="M10" s="133">
        <v>1</v>
      </c>
      <c r="N10" s="134">
        <v>1</v>
      </c>
      <c r="O10" s="133">
        <v>47</v>
      </c>
      <c r="P10" s="135">
        <v>1</v>
      </c>
    </row>
    <row r="11" spans="1:1022" x14ac:dyDescent="0.3">
      <c r="A11" s="284"/>
      <c r="C11" s="284" t="s">
        <v>19</v>
      </c>
      <c r="D11" s="124" t="s">
        <v>35</v>
      </c>
      <c r="E11" s="125">
        <v>16</v>
      </c>
      <c r="F11" s="126">
        <v>0.38095238095238099</v>
      </c>
      <c r="G11" s="125">
        <v>28</v>
      </c>
      <c r="H11" s="126">
        <v>0.56000000000000005</v>
      </c>
      <c r="I11" s="125">
        <v>2</v>
      </c>
      <c r="J11" s="126">
        <v>0.66666666666666696</v>
      </c>
      <c r="K11" s="125">
        <v>0</v>
      </c>
      <c r="L11" s="126">
        <v>0</v>
      </c>
      <c r="M11" s="125">
        <v>1</v>
      </c>
      <c r="N11" s="126">
        <v>0.33333333333333298</v>
      </c>
      <c r="O11" s="125">
        <v>47</v>
      </c>
      <c r="P11" s="127">
        <v>0.47474747474747497</v>
      </c>
    </row>
    <row r="12" spans="1:1022" x14ac:dyDescent="0.3">
      <c r="A12" s="284"/>
      <c r="C12" s="284"/>
      <c r="D12" s="128" t="s">
        <v>36</v>
      </c>
      <c r="E12" s="129">
        <v>26</v>
      </c>
      <c r="F12" s="130">
        <v>0.61904761904761896</v>
      </c>
      <c r="G12" s="129">
        <v>22</v>
      </c>
      <c r="H12" s="130">
        <v>0.44</v>
      </c>
      <c r="I12" s="129">
        <v>1</v>
      </c>
      <c r="J12" s="130">
        <v>0.33333333333333298</v>
      </c>
      <c r="K12" s="129">
        <v>1</v>
      </c>
      <c r="L12" s="130">
        <v>1</v>
      </c>
      <c r="M12" s="129">
        <v>2</v>
      </c>
      <c r="N12" s="130">
        <v>0.66666666666666696</v>
      </c>
      <c r="O12" s="129">
        <v>52</v>
      </c>
      <c r="P12" s="131">
        <v>0.52525252525252497</v>
      </c>
    </row>
    <row r="13" spans="1:1022" x14ac:dyDescent="0.3">
      <c r="A13" s="284"/>
      <c r="C13" s="284"/>
      <c r="D13" s="132" t="s">
        <v>21</v>
      </c>
      <c r="E13" s="133">
        <v>42</v>
      </c>
      <c r="F13" s="134">
        <v>1</v>
      </c>
      <c r="G13" s="133">
        <v>50</v>
      </c>
      <c r="H13" s="134">
        <v>1</v>
      </c>
      <c r="I13" s="133">
        <v>3</v>
      </c>
      <c r="J13" s="134">
        <v>1</v>
      </c>
      <c r="K13" s="133">
        <v>1</v>
      </c>
      <c r="L13" s="134">
        <v>1</v>
      </c>
      <c r="M13" s="133">
        <v>3</v>
      </c>
      <c r="N13" s="134">
        <v>1</v>
      </c>
      <c r="O13" s="133">
        <v>99</v>
      </c>
      <c r="P13" s="135">
        <v>1</v>
      </c>
    </row>
    <row r="14" spans="1:1022" x14ac:dyDescent="0.3">
      <c r="A14" s="284"/>
      <c r="C14" s="284" t="s">
        <v>20</v>
      </c>
      <c r="D14" s="124" t="s">
        <v>35</v>
      </c>
      <c r="E14" s="125">
        <v>26</v>
      </c>
      <c r="F14" s="126">
        <v>0.530612244897959</v>
      </c>
      <c r="G14" s="125">
        <v>15</v>
      </c>
      <c r="H14" s="126">
        <v>0.46875</v>
      </c>
      <c r="I14" s="125">
        <v>1</v>
      </c>
      <c r="J14" s="126">
        <v>0.5</v>
      </c>
      <c r="K14" s="125">
        <v>0</v>
      </c>
      <c r="L14" s="126">
        <v>0</v>
      </c>
      <c r="M14" s="125">
        <v>1</v>
      </c>
      <c r="N14" s="126">
        <v>0.5</v>
      </c>
      <c r="O14" s="125">
        <v>43</v>
      </c>
      <c r="P14" s="127">
        <v>0.50588235294117601</v>
      </c>
    </row>
    <row r="15" spans="1:1022" x14ac:dyDescent="0.3">
      <c r="A15" s="284"/>
      <c r="C15" s="284"/>
      <c r="D15" s="128" t="s">
        <v>36</v>
      </c>
      <c r="E15" s="129">
        <v>23</v>
      </c>
      <c r="F15" s="130">
        <v>0.469387755102041</v>
      </c>
      <c r="G15" s="129">
        <v>17</v>
      </c>
      <c r="H15" s="130">
        <v>0.53125</v>
      </c>
      <c r="I15" s="129">
        <v>1</v>
      </c>
      <c r="J15" s="130">
        <v>0.5</v>
      </c>
      <c r="K15" s="129">
        <v>0</v>
      </c>
      <c r="L15" s="130">
        <v>0</v>
      </c>
      <c r="M15" s="129">
        <v>1</v>
      </c>
      <c r="N15" s="130">
        <v>0.5</v>
      </c>
      <c r="O15" s="129">
        <v>42</v>
      </c>
      <c r="P15" s="131">
        <v>0.49411764705882399</v>
      </c>
    </row>
    <row r="16" spans="1:1022" x14ac:dyDescent="0.3">
      <c r="A16" s="284"/>
      <c r="C16" s="284"/>
      <c r="D16" s="132" t="s">
        <v>21</v>
      </c>
      <c r="E16" s="133">
        <v>49</v>
      </c>
      <c r="F16" s="134">
        <v>1</v>
      </c>
      <c r="G16" s="133">
        <v>32</v>
      </c>
      <c r="H16" s="134">
        <v>1</v>
      </c>
      <c r="I16" s="133">
        <v>2</v>
      </c>
      <c r="J16" s="134">
        <v>1</v>
      </c>
      <c r="K16" s="133">
        <v>0</v>
      </c>
      <c r="L16" s="134">
        <v>0</v>
      </c>
      <c r="M16" s="133">
        <v>2</v>
      </c>
      <c r="N16" s="134">
        <v>1</v>
      </c>
      <c r="O16" s="133">
        <v>85</v>
      </c>
      <c r="P16" s="135">
        <v>1</v>
      </c>
    </row>
    <row r="17" spans="1:16" x14ac:dyDescent="0.3">
      <c r="A17" s="284"/>
      <c r="C17" s="136"/>
      <c r="D17" s="137"/>
    </row>
    <row r="18" spans="1:16" x14ac:dyDescent="0.3">
      <c r="A18" s="284"/>
      <c r="C18" s="285" t="s">
        <v>37</v>
      </c>
      <c r="D18" s="285"/>
      <c r="E18" s="138">
        <v>111</v>
      </c>
      <c r="F18" s="139">
        <v>0.48051948051948101</v>
      </c>
      <c r="G18" s="138">
        <v>107</v>
      </c>
      <c r="H18" s="139">
        <v>0.46320346320346301</v>
      </c>
      <c r="I18" s="138">
        <v>6</v>
      </c>
      <c r="J18" s="139">
        <v>2.5974025974026E-2</v>
      </c>
      <c r="K18" s="138">
        <v>1</v>
      </c>
      <c r="L18" s="139">
        <v>4.3290043290043299E-3</v>
      </c>
      <c r="M18" s="138">
        <v>6</v>
      </c>
      <c r="N18" s="139">
        <v>2.5974025974026E-2</v>
      </c>
      <c r="O18" s="138">
        <v>231</v>
      </c>
      <c r="P18" s="140">
        <v>1</v>
      </c>
    </row>
    <row r="21" spans="1:16" x14ac:dyDescent="0.3">
      <c r="A21" s="284" t="s">
        <v>22</v>
      </c>
      <c r="C21" s="286" t="s">
        <v>18</v>
      </c>
      <c r="D21" s="141" t="s">
        <v>35</v>
      </c>
      <c r="E21" s="125">
        <v>10</v>
      </c>
      <c r="F21" s="126">
        <v>0.21276595744680801</v>
      </c>
      <c r="G21" s="125">
        <v>82</v>
      </c>
      <c r="H21" s="126">
        <v>0.39047619047618998</v>
      </c>
      <c r="I21" s="125">
        <v>25</v>
      </c>
      <c r="J21" s="126">
        <v>0.43859649122806998</v>
      </c>
      <c r="K21" s="125">
        <v>0</v>
      </c>
      <c r="L21" s="126">
        <v>0</v>
      </c>
      <c r="M21" s="125">
        <v>2</v>
      </c>
      <c r="N21" s="126">
        <v>0.133333333333333</v>
      </c>
      <c r="O21" s="125">
        <v>119</v>
      </c>
      <c r="P21" s="127">
        <v>0.36170212765957399</v>
      </c>
    </row>
    <row r="22" spans="1:16" x14ac:dyDescent="0.3">
      <c r="A22" s="284"/>
      <c r="C22" s="286"/>
      <c r="D22" s="142" t="s">
        <v>36</v>
      </c>
      <c r="E22" s="129">
        <v>37</v>
      </c>
      <c r="F22" s="130">
        <v>0.78723404255319196</v>
      </c>
      <c r="G22" s="129">
        <v>128</v>
      </c>
      <c r="H22" s="130">
        <v>0.60952380952381002</v>
      </c>
      <c r="I22" s="129">
        <v>32</v>
      </c>
      <c r="J22" s="130">
        <v>0.56140350877193002</v>
      </c>
      <c r="K22" s="129">
        <v>0</v>
      </c>
      <c r="L22" s="130">
        <v>0</v>
      </c>
      <c r="M22" s="129">
        <v>13</v>
      </c>
      <c r="N22" s="130">
        <v>0.86666666666666703</v>
      </c>
      <c r="O22" s="129">
        <v>210</v>
      </c>
      <c r="P22" s="131">
        <v>0.63829787234042601</v>
      </c>
    </row>
    <row r="23" spans="1:16" x14ac:dyDescent="0.3">
      <c r="A23" s="284"/>
      <c r="C23" s="286"/>
      <c r="D23" s="133" t="s">
        <v>21</v>
      </c>
      <c r="E23" s="133">
        <v>47</v>
      </c>
      <c r="F23" s="134">
        <v>1</v>
      </c>
      <c r="G23" s="133">
        <v>210</v>
      </c>
      <c r="H23" s="134">
        <v>1</v>
      </c>
      <c r="I23" s="133">
        <v>57</v>
      </c>
      <c r="J23" s="134">
        <v>1</v>
      </c>
      <c r="K23" s="133">
        <v>0</v>
      </c>
      <c r="L23" s="134">
        <v>0</v>
      </c>
      <c r="M23" s="133">
        <v>15</v>
      </c>
      <c r="N23" s="134">
        <v>1</v>
      </c>
      <c r="O23" s="133">
        <v>329</v>
      </c>
      <c r="P23" s="135">
        <v>1</v>
      </c>
    </row>
    <row r="24" spans="1:16" x14ac:dyDescent="0.3">
      <c r="A24" s="284"/>
      <c r="C24" s="286" t="s">
        <v>19</v>
      </c>
      <c r="D24" s="141" t="s">
        <v>35</v>
      </c>
      <c r="E24" s="125">
        <v>31</v>
      </c>
      <c r="F24" s="126">
        <v>0.27433628318584102</v>
      </c>
      <c r="G24" s="125">
        <v>58</v>
      </c>
      <c r="H24" s="126">
        <v>0.29292929292929298</v>
      </c>
      <c r="I24" s="125">
        <v>18</v>
      </c>
      <c r="J24" s="126">
        <v>0.51428571428571401</v>
      </c>
      <c r="K24" s="125">
        <v>2</v>
      </c>
      <c r="L24" s="126">
        <v>0.66666666666666696</v>
      </c>
      <c r="M24" s="125">
        <v>4</v>
      </c>
      <c r="N24" s="126">
        <v>0.5</v>
      </c>
      <c r="O24" s="125">
        <v>113</v>
      </c>
      <c r="P24" s="127">
        <v>0.31652661064425802</v>
      </c>
    </row>
    <row r="25" spans="1:16" x14ac:dyDescent="0.3">
      <c r="A25" s="284"/>
      <c r="C25" s="286"/>
      <c r="D25" s="142" t="s">
        <v>36</v>
      </c>
      <c r="E25" s="129">
        <v>82</v>
      </c>
      <c r="F25" s="130">
        <v>0.72566371681415898</v>
      </c>
      <c r="G25" s="129">
        <v>140</v>
      </c>
      <c r="H25" s="130">
        <v>0.70707070707070696</v>
      </c>
      <c r="I25" s="129">
        <v>17</v>
      </c>
      <c r="J25" s="130">
        <v>0.48571428571428599</v>
      </c>
      <c r="K25" s="129">
        <v>1</v>
      </c>
      <c r="L25" s="130">
        <v>0.33333333333333298</v>
      </c>
      <c r="M25" s="129">
        <v>4</v>
      </c>
      <c r="N25" s="130">
        <v>0.5</v>
      </c>
      <c r="O25" s="129">
        <v>244</v>
      </c>
      <c r="P25" s="131">
        <v>0.68347338935574198</v>
      </c>
    </row>
    <row r="26" spans="1:16" x14ac:dyDescent="0.3">
      <c r="A26" s="284"/>
      <c r="C26" s="286"/>
      <c r="D26" s="133" t="s">
        <v>21</v>
      </c>
      <c r="E26" s="133">
        <v>113</v>
      </c>
      <c r="F26" s="134">
        <v>1</v>
      </c>
      <c r="G26" s="133">
        <v>198</v>
      </c>
      <c r="H26" s="134">
        <v>1</v>
      </c>
      <c r="I26" s="133">
        <v>35</v>
      </c>
      <c r="J26" s="134">
        <v>1</v>
      </c>
      <c r="K26" s="133">
        <v>3</v>
      </c>
      <c r="L26" s="134">
        <v>1</v>
      </c>
      <c r="M26" s="133">
        <v>8</v>
      </c>
      <c r="N26" s="134">
        <v>1</v>
      </c>
      <c r="O26" s="133">
        <v>357</v>
      </c>
      <c r="P26" s="135">
        <v>1</v>
      </c>
    </row>
    <row r="27" spans="1:16" x14ac:dyDescent="0.3">
      <c r="A27" s="284"/>
      <c r="C27" s="286" t="s">
        <v>20</v>
      </c>
      <c r="D27" s="141" t="s">
        <v>35</v>
      </c>
      <c r="E27" s="125">
        <v>42</v>
      </c>
      <c r="F27" s="126">
        <v>0.28571428571428598</v>
      </c>
      <c r="G27" s="125">
        <v>52</v>
      </c>
      <c r="H27" s="126">
        <v>0.36619718309859201</v>
      </c>
      <c r="I27" s="125">
        <v>15</v>
      </c>
      <c r="J27" s="126">
        <v>0.483870967741936</v>
      </c>
      <c r="K27" s="125">
        <v>0</v>
      </c>
      <c r="L27" s="126">
        <v>0</v>
      </c>
      <c r="M27" s="125">
        <v>2</v>
      </c>
      <c r="N27" s="126">
        <v>0.22222222222222199</v>
      </c>
      <c r="O27" s="125">
        <v>111</v>
      </c>
      <c r="P27" s="127">
        <v>0.33738601823708197</v>
      </c>
    </row>
    <row r="28" spans="1:16" x14ac:dyDescent="0.3">
      <c r="A28" s="284"/>
      <c r="C28" s="286"/>
      <c r="D28" s="142" t="s">
        <v>36</v>
      </c>
      <c r="E28" s="129">
        <v>105</v>
      </c>
      <c r="F28" s="130">
        <v>0.71428571428571397</v>
      </c>
      <c r="G28" s="129">
        <v>90</v>
      </c>
      <c r="H28" s="130">
        <v>0.63380281690140905</v>
      </c>
      <c r="I28" s="129">
        <v>16</v>
      </c>
      <c r="J28" s="130">
        <v>0.51612903225806495</v>
      </c>
      <c r="K28" s="129">
        <v>0</v>
      </c>
      <c r="L28" s="130">
        <v>0</v>
      </c>
      <c r="M28" s="129">
        <v>7</v>
      </c>
      <c r="N28" s="130">
        <v>0.77777777777777801</v>
      </c>
      <c r="O28" s="129">
        <v>218</v>
      </c>
      <c r="P28" s="131">
        <v>0.66261398176291797</v>
      </c>
    </row>
    <row r="29" spans="1:16" x14ac:dyDescent="0.3">
      <c r="A29" s="284"/>
      <c r="C29" s="286"/>
      <c r="D29" s="133" t="s">
        <v>21</v>
      </c>
      <c r="E29" s="133">
        <v>147</v>
      </c>
      <c r="F29" s="134">
        <v>1</v>
      </c>
      <c r="G29" s="133">
        <v>142</v>
      </c>
      <c r="H29" s="134">
        <v>1</v>
      </c>
      <c r="I29" s="133">
        <v>31</v>
      </c>
      <c r="J29" s="134">
        <v>1</v>
      </c>
      <c r="K29" s="133">
        <v>0</v>
      </c>
      <c r="L29" s="134">
        <v>0</v>
      </c>
      <c r="M29" s="133">
        <v>9</v>
      </c>
      <c r="N29" s="134">
        <v>1</v>
      </c>
      <c r="O29" s="133">
        <v>329</v>
      </c>
      <c r="P29" s="135">
        <v>1</v>
      </c>
    </row>
    <row r="30" spans="1:16" x14ac:dyDescent="0.3">
      <c r="A30" s="284"/>
    </row>
    <row r="31" spans="1:16" x14ac:dyDescent="0.3">
      <c r="A31" s="284"/>
      <c r="C31" s="285" t="s">
        <v>38</v>
      </c>
      <c r="D31" s="285"/>
      <c r="E31" s="143">
        <v>307</v>
      </c>
      <c r="F31" s="144">
        <v>0.30246305418719199</v>
      </c>
      <c r="G31" s="143">
        <v>550</v>
      </c>
      <c r="H31" s="144">
        <v>0.54187192118226601</v>
      </c>
      <c r="I31" s="143">
        <v>123</v>
      </c>
      <c r="J31" s="144">
        <v>0.121182266009852</v>
      </c>
      <c r="K31" s="143">
        <v>3</v>
      </c>
      <c r="L31" s="144">
        <v>2.9556650246305399E-3</v>
      </c>
      <c r="M31" s="143">
        <v>32</v>
      </c>
      <c r="N31" s="144">
        <v>3.1527093596059097E-2</v>
      </c>
      <c r="O31" s="143">
        <v>1015</v>
      </c>
      <c r="P31" s="145">
        <v>1</v>
      </c>
    </row>
    <row r="32" spans="1:16" ht="8.25" customHeight="1" x14ac:dyDescent="0.3"/>
    <row r="33" spans="1:16" x14ac:dyDescent="0.3">
      <c r="A33" s="284" t="s">
        <v>23</v>
      </c>
      <c r="C33" s="286" t="s">
        <v>18</v>
      </c>
      <c r="D33" s="141" t="s">
        <v>35</v>
      </c>
      <c r="E33" s="125">
        <v>3</v>
      </c>
      <c r="F33" s="126">
        <v>0.230769230769231</v>
      </c>
      <c r="G33" s="125">
        <v>11</v>
      </c>
      <c r="H33" s="126">
        <v>0.36666666666666697</v>
      </c>
      <c r="I33" s="125">
        <v>9</v>
      </c>
      <c r="J33" s="126">
        <v>0.6</v>
      </c>
      <c r="K33" s="125">
        <v>0</v>
      </c>
      <c r="L33" s="126">
        <v>0</v>
      </c>
      <c r="M33" s="125">
        <v>2</v>
      </c>
      <c r="N33" s="126">
        <v>0.66666666666666696</v>
      </c>
      <c r="O33" s="125">
        <v>25</v>
      </c>
      <c r="P33" s="127">
        <v>0.40983606557377</v>
      </c>
    </row>
    <row r="34" spans="1:16" x14ac:dyDescent="0.3">
      <c r="A34" s="284"/>
      <c r="C34" s="286"/>
      <c r="D34" s="142" t="s">
        <v>36</v>
      </c>
      <c r="E34" s="129">
        <v>10</v>
      </c>
      <c r="F34" s="130">
        <v>0.76923076923076905</v>
      </c>
      <c r="G34" s="129">
        <v>19</v>
      </c>
      <c r="H34" s="130">
        <v>0.63333333333333297</v>
      </c>
      <c r="I34" s="129">
        <v>6</v>
      </c>
      <c r="J34" s="130">
        <v>0.4</v>
      </c>
      <c r="K34" s="129">
        <v>0</v>
      </c>
      <c r="L34" s="130">
        <v>0</v>
      </c>
      <c r="M34" s="129">
        <v>1</v>
      </c>
      <c r="N34" s="130">
        <v>0.33333333333333298</v>
      </c>
      <c r="O34" s="129">
        <v>36</v>
      </c>
      <c r="P34" s="131">
        <v>0.59016393442622905</v>
      </c>
    </row>
    <row r="35" spans="1:16" x14ac:dyDescent="0.3">
      <c r="A35" s="284"/>
      <c r="C35" s="286"/>
      <c r="D35" s="133" t="s">
        <v>21</v>
      </c>
      <c r="E35" s="133">
        <v>13</v>
      </c>
      <c r="F35" s="134">
        <v>1</v>
      </c>
      <c r="G35" s="133">
        <v>30</v>
      </c>
      <c r="H35" s="134">
        <v>1</v>
      </c>
      <c r="I35" s="133">
        <v>15</v>
      </c>
      <c r="J35" s="134">
        <v>1</v>
      </c>
      <c r="K35" s="133">
        <v>0</v>
      </c>
      <c r="L35" s="134">
        <v>0</v>
      </c>
      <c r="M35" s="133">
        <v>3</v>
      </c>
      <c r="N35" s="134">
        <v>1</v>
      </c>
      <c r="O35" s="133">
        <v>61</v>
      </c>
      <c r="P35" s="135">
        <v>1</v>
      </c>
    </row>
    <row r="36" spans="1:16" x14ac:dyDescent="0.3">
      <c r="A36" s="284"/>
      <c r="C36" s="286" t="s">
        <v>19</v>
      </c>
      <c r="D36" s="141" t="s">
        <v>35</v>
      </c>
      <c r="E36" s="125">
        <v>16</v>
      </c>
      <c r="F36" s="126">
        <v>0.372093023255814</v>
      </c>
      <c r="G36" s="125">
        <v>28</v>
      </c>
      <c r="H36" s="126">
        <v>0.43076923076923102</v>
      </c>
      <c r="I36" s="125">
        <v>6</v>
      </c>
      <c r="J36" s="126">
        <v>0.54545454545454497</v>
      </c>
      <c r="K36" s="125">
        <v>1</v>
      </c>
      <c r="L36" s="126">
        <v>1</v>
      </c>
      <c r="M36" s="125">
        <v>1</v>
      </c>
      <c r="N36" s="126">
        <v>0.16666666666666699</v>
      </c>
      <c r="O36" s="125">
        <v>52</v>
      </c>
      <c r="P36" s="127">
        <v>0.41269841269841301</v>
      </c>
    </row>
    <row r="37" spans="1:16" x14ac:dyDescent="0.3">
      <c r="A37" s="284"/>
      <c r="C37" s="286"/>
      <c r="D37" s="142" t="s">
        <v>36</v>
      </c>
      <c r="E37" s="129">
        <v>27</v>
      </c>
      <c r="F37" s="130">
        <v>0.62790697674418605</v>
      </c>
      <c r="G37" s="129">
        <v>37</v>
      </c>
      <c r="H37" s="130">
        <v>0.56923076923076898</v>
      </c>
      <c r="I37" s="129">
        <v>5</v>
      </c>
      <c r="J37" s="130">
        <v>0.45454545454545497</v>
      </c>
      <c r="K37" s="129">
        <v>0</v>
      </c>
      <c r="L37" s="130">
        <v>0</v>
      </c>
      <c r="M37" s="129">
        <v>5</v>
      </c>
      <c r="N37" s="130">
        <v>0.83333333333333304</v>
      </c>
      <c r="O37" s="129">
        <v>74</v>
      </c>
      <c r="P37" s="131">
        <v>0.58730158730158699</v>
      </c>
    </row>
    <row r="38" spans="1:16" x14ac:dyDescent="0.3">
      <c r="A38" s="284"/>
      <c r="C38" s="286"/>
      <c r="D38" s="133" t="s">
        <v>21</v>
      </c>
      <c r="E38" s="133">
        <v>43</v>
      </c>
      <c r="F38" s="134">
        <v>1</v>
      </c>
      <c r="G38" s="133">
        <v>65</v>
      </c>
      <c r="H38" s="134">
        <v>1</v>
      </c>
      <c r="I38" s="133">
        <v>11</v>
      </c>
      <c r="J38" s="134">
        <v>1</v>
      </c>
      <c r="K38" s="133">
        <v>1</v>
      </c>
      <c r="L38" s="134">
        <v>1</v>
      </c>
      <c r="M38" s="133">
        <v>6</v>
      </c>
      <c r="N38" s="134">
        <v>1</v>
      </c>
      <c r="O38" s="133">
        <v>126</v>
      </c>
      <c r="P38" s="135">
        <v>1</v>
      </c>
    </row>
    <row r="39" spans="1:16" x14ac:dyDescent="0.3">
      <c r="A39" s="284"/>
      <c r="C39" s="286" t="s">
        <v>20</v>
      </c>
      <c r="D39" s="141" t="s">
        <v>35</v>
      </c>
      <c r="E39" s="125">
        <v>33</v>
      </c>
      <c r="F39" s="126">
        <v>0.515625</v>
      </c>
      <c r="G39" s="125">
        <v>32</v>
      </c>
      <c r="H39" s="126">
        <v>0.64</v>
      </c>
      <c r="I39" s="125">
        <v>6</v>
      </c>
      <c r="J39" s="126">
        <v>0.75</v>
      </c>
      <c r="K39" s="125">
        <v>1</v>
      </c>
      <c r="L39" s="126">
        <v>1</v>
      </c>
      <c r="M39" s="125">
        <v>3</v>
      </c>
      <c r="N39" s="126">
        <v>0.75</v>
      </c>
      <c r="O39" s="125">
        <v>75</v>
      </c>
      <c r="P39" s="127">
        <v>0.59055118110236204</v>
      </c>
    </row>
    <row r="40" spans="1:16" x14ac:dyDescent="0.3">
      <c r="A40" s="284"/>
      <c r="C40" s="286"/>
      <c r="D40" s="142" t="s">
        <v>36</v>
      </c>
      <c r="E40" s="129">
        <v>31</v>
      </c>
      <c r="F40" s="130">
        <v>0.484375</v>
      </c>
      <c r="G40" s="129">
        <v>18</v>
      </c>
      <c r="H40" s="130">
        <v>0.36</v>
      </c>
      <c r="I40" s="129">
        <v>2</v>
      </c>
      <c r="J40" s="130">
        <v>0.25</v>
      </c>
      <c r="K40" s="129">
        <v>0</v>
      </c>
      <c r="L40" s="130">
        <v>0</v>
      </c>
      <c r="M40" s="129">
        <v>1</v>
      </c>
      <c r="N40" s="130">
        <v>0.25</v>
      </c>
      <c r="O40" s="129">
        <v>52</v>
      </c>
      <c r="P40" s="131">
        <v>0.40944881889763801</v>
      </c>
    </row>
    <row r="41" spans="1:16" x14ac:dyDescent="0.3">
      <c r="A41" s="284"/>
      <c r="C41" s="286"/>
      <c r="D41" s="133" t="s">
        <v>21</v>
      </c>
      <c r="E41" s="133">
        <v>64</v>
      </c>
      <c r="F41" s="134">
        <v>1</v>
      </c>
      <c r="G41" s="133">
        <v>50</v>
      </c>
      <c r="H41" s="134">
        <v>1</v>
      </c>
      <c r="I41" s="133">
        <v>8</v>
      </c>
      <c r="J41" s="134">
        <v>1</v>
      </c>
      <c r="K41" s="133">
        <v>1</v>
      </c>
      <c r="L41" s="134">
        <v>1</v>
      </c>
      <c r="M41" s="133">
        <v>4</v>
      </c>
      <c r="N41" s="134">
        <v>1</v>
      </c>
      <c r="O41" s="133">
        <v>127</v>
      </c>
      <c r="P41" s="135">
        <v>1</v>
      </c>
    </row>
    <row r="42" spans="1:16" x14ac:dyDescent="0.3">
      <c r="A42" s="284"/>
    </row>
    <row r="43" spans="1:16" x14ac:dyDescent="0.3">
      <c r="A43" s="284"/>
      <c r="C43" s="285" t="s">
        <v>39</v>
      </c>
      <c r="D43" s="285"/>
      <c r="E43" s="143">
        <v>120</v>
      </c>
      <c r="F43" s="144">
        <v>0.38216560509554098</v>
      </c>
      <c r="G43" s="143">
        <v>145</v>
      </c>
      <c r="H43" s="144">
        <v>0.46178343949044598</v>
      </c>
      <c r="I43" s="143">
        <v>34</v>
      </c>
      <c r="J43" s="144">
        <v>0.10828025477707</v>
      </c>
      <c r="K43" s="143">
        <v>2</v>
      </c>
      <c r="L43" s="144">
        <v>6.3694267515923596E-3</v>
      </c>
      <c r="M43" s="143">
        <v>13</v>
      </c>
      <c r="N43" s="144">
        <v>4.1401273885350302E-2</v>
      </c>
      <c r="O43" s="143">
        <v>314</v>
      </c>
      <c r="P43" s="145">
        <v>1</v>
      </c>
    </row>
    <row r="44" spans="1:16" s="150" customFormat="1" ht="13.2" x14ac:dyDescent="0.25">
      <c r="A44" s="146"/>
      <c r="B44" s="110"/>
      <c r="C44" s="147"/>
      <c r="D44" s="147"/>
      <c r="E44" s="148"/>
      <c r="F44" s="149"/>
      <c r="G44" s="148"/>
      <c r="H44" s="149"/>
      <c r="I44" s="148"/>
      <c r="J44" s="149"/>
      <c r="K44" s="148"/>
      <c r="L44" s="149"/>
      <c r="M44" s="148"/>
      <c r="N44" s="149"/>
      <c r="O44" s="148"/>
      <c r="P44" s="149"/>
    </row>
    <row r="45" spans="1:16" s="150" customFormat="1" ht="6" customHeight="1" x14ac:dyDescent="0.25">
      <c r="A45" s="146"/>
      <c r="B45" s="110"/>
      <c r="C45" s="136"/>
      <c r="D45" s="136"/>
      <c r="E45" s="137"/>
      <c r="F45" s="151"/>
      <c r="G45" s="137"/>
      <c r="H45" s="151"/>
      <c r="I45" s="137"/>
      <c r="J45" s="151"/>
      <c r="K45" s="137"/>
      <c r="L45" s="151"/>
      <c r="M45" s="137"/>
      <c r="N45" s="151"/>
      <c r="O45" s="137"/>
      <c r="P45" s="151"/>
    </row>
    <row r="46" spans="1:16" x14ac:dyDescent="0.3">
      <c r="A46" s="284" t="s">
        <v>24</v>
      </c>
      <c r="C46" s="286" t="s">
        <v>18</v>
      </c>
      <c r="D46" s="141" t="s">
        <v>35</v>
      </c>
      <c r="E46" s="125">
        <v>3</v>
      </c>
      <c r="F46" s="126">
        <v>1</v>
      </c>
      <c r="G46" s="125">
        <v>29</v>
      </c>
      <c r="H46" s="126">
        <v>0.72499999999999998</v>
      </c>
      <c r="I46" s="125">
        <v>4</v>
      </c>
      <c r="J46" s="126">
        <v>0</v>
      </c>
      <c r="K46" s="125">
        <v>1</v>
      </c>
      <c r="L46" s="126">
        <v>1</v>
      </c>
      <c r="M46" s="125">
        <v>0</v>
      </c>
      <c r="N46" s="126">
        <v>0</v>
      </c>
      <c r="O46" s="125">
        <v>37</v>
      </c>
      <c r="P46" s="127">
        <v>0.74</v>
      </c>
    </row>
    <row r="47" spans="1:16" x14ac:dyDescent="0.3">
      <c r="A47" s="284"/>
      <c r="C47" s="286"/>
      <c r="D47" s="142" t="s">
        <v>36</v>
      </c>
      <c r="E47" s="129">
        <v>0</v>
      </c>
      <c r="F47" s="130">
        <v>0</v>
      </c>
      <c r="G47" s="129">
        <v>11</v>
      </c>
      <c r="H47" s="130">
        <v>0.27500000000000002</v>
      </c>
      <c r="I47" s="129">
        <v>2</v>
      </c>
      <c r="J47" s="130">
        <v>0</v>
      </c>
      <c r="K47" s="129">
        <v>0</v>
      </c>
      <c r="L47" s="130">
        <v>0</v>
      </c>
      <c r="M47" s="129">
        <v>0</v>
      </c>
      <c r="N47" s="130">
        <v>0</v>
      </c>
      <c r="O47" s="129">
        <v>13</v>
      </c>
      <c r="P47" s="131">
        <v>0.26</v>
      </c>
    </row>
    <row r="48" spans="1:16" x14ac:dyDescent="0.3">
      <c r="A48" s="284"/>
      <c r="C48" s="286"/>
      <c r="D48" s="133" t="s">
        <v>21</v>
      </c>
      <c r="E48" s="133">
        <v>3</v>
      </c>
      <c r="F48" s="134">
        <v>1</v>
      </c>
      <c r="G48" s="133">
        <v>40</v>
      </c>
      <c r="H48" s="134">
        <v>1</v>
      </c>
      <c r="I48" s="133">
        <v>6</v>
      </c>
      <c r="J48" s="134">
        <v>0</v>
      </c>
      <c r="K48" s="133">
        <v>1</v>
      </c>
      <c r="L48" s="134">
        <v>1</v>
      </c>
      <c r="M48" s="133">
        <v>0</v>
      </c>
      <c r="N48" s="134">
        <v>0</v>
      </c>
      <c r="O48" s="133">
        <v>50</v>
      </c>
      <c r="P48" s="135">
        <v>1</v>
      </c>
    </row>
    <row r="49" spans="1:16" x14ac:dyDescent="0.3">
      <c r="A49" s="284"/>
      <c r="C49" s="286" t="s">
        <v>19</v>
      </c>
      <c r="D49" s="141" t="s">
        <v>35</v>
      </c>
      <c r="E49" s="125">
        <v>7</v>
      </c>
      <c r="F49" s="126">
        <v>0.7</v>
      </c>
      <c r="G49" s="125">
        <v>28</v>
      </c>
      <c r="H49" s="126">
        <v>0.71794871794871795</v>
      </c>
      <c r="I49" s="125">
        <v>1</v>
      </c>
      <c r="J49" s="126">
        <v>0</v>
      </c>
      <c r="K49" s="125">
        <v>0</v>
      </c>
      <c r="L49" s="126">
        <v>0</v>
      </c>
      <c r="M49" s="125">
        <v>0</v>
      </c>
      <c r="N49" s="126">
        <v>0</v>
      </c>
      <c r="O49" s="125">
        <v>36</v>
      </c>
      <c r="P49" s="127">
        <v>0.70588235294117596</v>
      </c>
    </row>
    <row r="50" spans="1:16" x14ac:dyDescent="0.3">
      <c r="A50" s="284"/>
      <c r="C50" s="286"/>
      <c r="D50" s="142" t="s">
        <v>36</v>
      </c>
      <c r="E50" s="129">
        <v>3</v>
      </c>
      <c r="F50" s="130">
        <v>0.3</v>
      </c>
      <c r="G50" s="129">
        <v>11</v>
      </c>
      <c r="H50" s="130">
        <v>0.28205128205128199</v>
      </c>
      <c r="I50" s="129">
        <v>0</v>
      </c>
      <c r="J50" s="130">
        <v>0</v>
      </c>
      <c r="K50" s="129">
        <v>0</v>
      </c>
      <c r="L50" s="130">
        <v>0</v>
      </c>
      <c r="M50" s="129">
        <v>1</v>
      </c>
      <c r="N50" s="130">
        <v>1</v>
      </c>
      <c r="O50" s="129">
        <v>15</v>
      </c>
      <c r="P50" s="131">
        <v>0.29411764705882298</v>
      </c>
    </row>
    <row r="51" spans="1:16" x14ac:dyDescent="0.3">
      <c r="A51" s="284"/>
      <c r="C51" s="286"/>
      <c r="D51" s="133" t="s">
        <v>21</v>
      </c>
      <c r="E51" s="133">
        <v>10</v>
      </c>
      <c r="F51" s="134">
        <v>1</v>
      </c>
      <c r="G51" s="133">
        <v>39</v>
      </c>
      <c r="H51" s="134">
        <v>1</v>
      </c>
      <c r="I51" s="133">
        <v>1</v>
      </c>
      <c r="J51" s="134">
        <v>0</v>
      </c>
      <c r="K51" s="133">
        <v>0</v>
      </c>
      <c r="L51" s="134">
        <v>0</v>
      </c>
      <c r="M51" s="133">
        <v>1</v>
      </c>
      <c r="N51" s="134">
        <v>1</v>
      </c>
      <c r="O51" s="133">
        <v>51</v>
      </c>
      <c r="P51" s="135">
        <v>1</v>
      </c>
    </row>
    <row r="52" spans="1:16" x14ac:dyDescent="0.3">
      <c r="A52" s="284"/>
      <c r="C52" s="286" t="s">
        <v>20</v>
      </c>
      <c r="D52" s="141" t="s">
        <v>35</v>
      </c>
      <c r="E52" s="125">
        <v>7</v>
      </c>
      <c r="F52" s="126">
        <v>0.63636363636363602</v>
      </c>
      <c r="G52" s="125">
        <v>4</v>
      </c>
      <c r="H52" s="126">
        <v>0.44444444444444398</v>
      </c>
      <c r="I52" s="125">
        <v>0</v>
      </c>
      <c r="J52" s="126">
        <v>0</v>
      </c>
      <c r="K52" s="125">
        <v>0</v>
      </c>
      <c r="L52" s="126">
        <v>0</v>
      </c>
      <c r="M52" s="125">
        <v>0</v>
      </c>
      <c r="N52" s="126">
        <v>0</v>
      </c>
      <c r="O52" s="125">
        <v>11</v>
      </c>
      <c r="P52" s="127">
        <v>0.52380952380952395</v>
      </c>
    </row>
    <row r="53" spans="1:16" x14ac:dyDescent="0.3">
      <c r="A53" s="284"/>
      <c r="C53" s="286"/>
      <c r="D53" s="142" t="s">
        <v>36</v>
      </c>
      <c r="E53" s="129">
        <v>4</v>
      </c>
      <c r="F53" s="130">
        <v>0.36363636363636398</v>
      </c>
      <c r="G53" s="129">
        <v>5</v>
      </c>
      <c r="H53" s="130">
        <v>0.55555555555555602</v>
      </c>
      <c r="I53" s="129">
        <v>1</v>
      </c>
      <c r="J53" s="130">
        <v>0</v>
      </c>
      <c r="K53" s="129">
        <v>0</v>
      </c>
      <c r="L53" s="130">
        <v>0</v>
      </c>
      <c r="M53" s="129">
        <v>0</v>
      </c>
      <c r="N53" s="130">
        <v>0</v>
      </c>
      <c r="O53" s="129">
        <v>10</v>
      </c>
      <c r="P53" s="131">
        <v>0.476190476190476</v>
      </c>
    </row>
    <row r="54" spans="1:16" x14ac:dyDescent="0.3">
      <c r="A54" s="284"/>
      <c r="C54" s="286"/>
      <c r="D54" s="133" t="s">
        <v>21</v>
      </c>
      <c r="E54" s="133">
        <v>11</v>
      </c>
      <c r="F54" s="134">
        <v>1</v>
      </c>
      <c r="G54" s="133">
        <v>9</v>
      </c>
      <c r="H54" s="134">
        <v>1</v>
      </c>
      <c r="I54" s="133">
        <v>1</v>
      </c>
      <c r="J54" s="134">
        <v>0</v>
      </c>
      <c r="K54" s="133">
        <v>0</v>
      </c>
      <c r="L54" s="134">
        <v>0</v>
      </c>
      <c r="M54" s="133">
        <v>0</v>
      </c>
      <c r="N54" s="134">
        <v>0</v>
      </c>
      <c r="O54" s="133">
        <v>21</v>
      </c>
      <c r="P54" s="135">
        <v>1</v>
      </c>
    </row>
    <row r="55" spans="1:16" ht="7.5" customHeight="1" x14ac:dyDescent="0.3">
      <c r="A55" s="284"/>
    </row>
    <row r="56" spans="1:16" x14ac:dyDescent="0.3">
      <c r="A56" s="284"/>
      <c r="C56" s="285" t="s">
        <v>40</v>
      </c>
      <c r="D56" s="285"/>
      <c r="E56" s="143">
        <v>24</v>
      </c>
      <c r="F56" s="144">
        <v>0.19672131147541</v>
      </c>
      <c r="G56" s="143">
        <v>88</v>
      </c>
      <c r="H56" s="144">
        <v>0.72131147540983598</v>
      </c>
      <c r="I56" s="143">
        <v>8</v>
      </c>
      <c r="J56" s="144">
        <v>6.5573770491803296E-2</v>
      </c>
      <c r="K56" s="143">
        <v>1</v>
      </c>
      <c r="L56" s="144">
        <v>8.1967213114754103E-3</v>
      </c>
      <c r="M56" s="143">
        <v>1</v>
      </c>
      <c r="N56" s="144">
        <v>8.1967213114754103E-3</v>
      </c>
      <c r="O56" s="143">
        <v>122</v>
      </c>
      <c r="P56" s="145">
        <v>1</v>
      </c>
    </row>
    <row r="57" spans="1:16" s="150" customFormat="1" ht="6.75" customHeight="1" x14ac:dyDescent="0.25">
      <c r="A57" s="146"/>
      <c r="B57" s="110"/>
      <c r="C57" s="147"/>
      <c r="D57" s="147"/>
      <c r="E57" s="148"/>
      <c r="F57" s="149"/>
      <c r="G57" s="148"/>
      <c r="H57" s="149"/>
      <c r="I57" s="148"/>
      <c r="J57" s="149"/>
      <c r="K57" s="148"/>
      <c r="L57" s="149"/>
      <c r="M57" s="148"/>
      <c r="N57" s="149"/>
      <c r="O57" s="148"/>
      <c r="P57" s="149"/>
    </row>
    <row r="58" spans="1:16" s="150" customFormat="1" ht="13.2" x14ac:dyDescent="0.25">
      <c r="A58" s="146"/>
      <c r="B58" s="110"/>
      <c r="C58" s="136"/>
      <c r="D58" s="136"/>
      <c r="E58" s="137"/>
      <c r="F58" s="151"/>
      <c r="G58" s="137"/>
      <c r="H58" s="151"/>
      <c r="I58" s="137"/>
      <c r="J58" s="151"/>
      <c r="K58" s="137"/>
      <c r="L58" s="151"/>
      <c r="M58" s="137"/>
      <c r="N58" s="151"/>
      <c r="O58" s="137"/>
      <c r="P58" s="151"/>
    </row>
    <row r="59" spans="1:16" x14ac:dyDescent="0.3">
      <c r="A59" s="284" t="s">
        <v>25</v>
      </c>
      <c r="B59" s="146"/>
      <c r="C59" s="284" t="s">
        <v>18</v>
      </c>
      <c r="D59" s="152" t="s">
        <v>35</v>
      </c>
      <c r="E59" s="125">
        <v>3</v>
      </c>
      <c r="F59" s="126">
        <v>0.5</v>
      </c>
      <c r="G59" s="125">
        <v>5</v>
      </c>
      <c r="H59" s="126">
        <v>0.45454545454545497</v>
      </c>
      <c r="I59" s="125">
        <v>0</v>
      </c>
      <c r="J59" s="126">
        <v>0</v>
      </c>
      <c r="K59" s="125">
        <v>0</v>
      </c>
      <c r="L59" s="126">
        <v>0</v>
      </c>
      <c r="M59" s="125">
        <v>0</v>
      </c>
      <c r="N59" s="126">
        <v>0</v>
      </c>
      <c r="O59" s="125">
        <v>8</v>
      </c>
      <c r="P59" s="127">
        <v>0.44444444444444398</v>
      </c>
    </row>
    <row r="60" spans="1:16" x14ac:dyDescent="0.3">
      <c r="A60" s="284"/>
      <c r="B60" s="146"/>
      <c r="C60" s="284"/>
      <c r="D60" s="153" t="s">
        <v>36</v>
      </c>
      <c r="E60" s="129">
        <v>3</v>
      </c>
      <c r="F60" s="130">
        <v>0.5</v>
      </c>
      <c r="G60" s="129">
        <v>6</v>
      </c>
      <c r="H60" s="130">
        <v>0.54545454545454497</v>
      </c>
      <c r="I60" s="129">
        <v>0</v>
      </c>
      <c r="J60" s="130">
        <v>0</v>
      </c>
      <c r="K60" s="129">
        <v>0</v>
      </c>
      <c r="L60" s="130">
        <v>0</v>
      </c>
      <c r="M60" s="129">
        <v>1</v>
      </c>
      <c r="N60" s="130">
        <v>1</v>
      </c>
      <c r="O60" s="129">
        <v>10</v>
      </c>
      <c r="P60" s="131">
        <v>0.55555555555555602</v>
      </c>
    </row>
    <row r="61" spans="1:16" x14ac:dyDescent="0.3">
      <c r="A61" s="284"/>
      <c r="B61" s="146"/>
      <c r="C61" s="284"/>
      <c r="D61" s="132" t="s">
        <v>21</v>
      </c>
      <c r="E61" s="133">
        <v>6</v>
      </c>
      <c r="F61" s="134">
        <v>1</v>
      </c>
      <c r="G61" s="133">
        <v>11</v>
      </c>
      <c r="H61" s="134">
        <v>1</v>
      </c>
      <c r="I61" s="133">
        <v>0</v>
      </c>
      <c r="J61" s="134">
        <v>0</v>
      </c>
      <c r="K61" s="133">
        <v>0</v>
      </c>
      <c r="L61" s="134">
        <v>0</v>
      </c>
      <c r="M61" s="133">
        <v>1</v>
      </c>
      <c r="N61" s="134">
        <v>1</v>
      </c>
      <c r="O61" s="133">
        <v>18</v>
      </c>
      <c r="P61" s="135">
        <v>1</v>
      </c>
    </row>
    <row r="62" spans="1:16" x14ac:dyDescent="0.3">
      <c r="A62" s="284"/>
      <c r="B62" s="146"/>
      <c r="C62" s="284" t="s">
        <v>19</v>
      </c>
      <c r="D62" s="152" t="s">
        <v>35</v>
      </c>
      <c r="E62" s="125">
        <v>3</v>
      </c>
      <c r="F62" s="126">
        <v>0.3</v>
      </c>
      <c r="G62" s="125">
        <v>2</v>
      </c>
      <c r="H62" s="126">
        <v>0.125</v>
      </c>
      <c r="I62" s="125">
        <v>0</v>
      </c>
      <c r="J62" s="126">
        <v>0</v>
      </c>
      <c r="K62" s="125">
        <v>0</v>
      </c>
      <c r="L62" s="126">
        <v>0</v>
      </c>
      <c r="M62" s="125">
        <v>0</v>
      </c>
      <c r="N62" s="126">
        <v>0</v>
      </c>
      <c r="O62" s="125">
        <v>5</v>
      </c>
      <c r="P62" s="127">
        <v>0.19230769230769201</v>
      </c>
    </row>
    <row r="63" spans="1:16" x14ac:dyDescent="0.3">
      <c r="A63" s="284"/>
      <c r="B63" s="146"/>
      <c r="C63" s="284"/>
      <c r="D63" s="153" t="s">
        <v>36</v>
      </c>
      <c r="E63" s="129">
        <v>7</v>
      </c>
      <c r="F63" s="130">
        <v>0.7</v>
      </c>
      <c r="G63" s="129">
        <v>14</v>
      </c>
      <c r="H63" s="130">
        <v>0.875</v>
      </c>
      <c r="I63" s="129">
        <v>0</v>
      </c>
      <c r="J63" s="130">
        <v>0</v>
      </c>
      <c r="K63" s="129">
        <v>0</v>
      </c>
      <c r="L63" s="130">
        <v>0</v>
      </c>
      <c r="M63" s="129">
        <v>0</v>
      </c>
      <c r="N63" s="130">
        <v>0</v>
      </c>
      <c r="O63" s="129">
        <v>21</v>
      </c>
      <c r="P63" s="131">
        <v>0.80769230769230804</v>
      </c>
    </row>
    <row r="64" spans="1:16" x14ac:dyDescent="0.3">
      <c r="A64" s="284"/>
      <c r="B64" s="146"/>
      <c r="C64" s="284"/>
      <c r="D64" s="132" t="s">
        <v>21</v>
      </c>
      <c r="E64" s="133">
        <v>10</v>
      </c>
      <c r="F64" s="134">
        <v>1</v>
      </c>
      <c r="G64" s="133">
        <v>16</v>
      </c>
      <c r="H64" s="134">
        <v>1</v>
      </c>
      <c r="I64" s="133">
        <v>0</v>
      </c>
      <c r="J64" s="134">
        <v>0</v>
      </c>
      <c r="K64" s="133">
        <v>0</v>
      </c>
      <c r="L64" s="134">
        <v>0</v>
      </c>
      <c r="M64" s="133">
        <v>0</v>
      </c>
      <c r="N64" s="134">
        <v>0</v>
      </c>
      <c r="O64" s="133">
        <v>26</v>
      </c>
      <c r="P64" s="135">
        <v>1</v>
      </c>
    </row>
    <row r="65" spans="1:16" x14ac:dyDescent="0.3">
      <c r="A65" s="284"/>
      <c r="B65" s="146"/>
      <c r="C65" s="288" t="s">
        <v>20</v>
      </c>
      <c r="D65" s="154" t="s">
        <v>35</v>
      </c>
      <c r="E65" s="155">
        <v>5</v>
      </c>
      <c r="F65" s="156">
        <v>0.45454545454545497</v>
      </c>
      <c r="G65" s="155">
        <v>0</v>
      </c>
      <c r="H65" s="156">
        <v>0</v>
      </c>
      <c r="I65" s="155">
        <v>1</v>
      </c>
      <c r="J65" s="156">
        <v>1</v>
      </c>
      <c r="K65" s="155">
        <v>0</v>
      </c>
      <c r="L65" s="156">
        <v>0</v>
      </c>
      <c r="M65" s="155">
        <v>0</v>
      </c>
      <c r="N65" s="156">
        <v>0</v>
      </c>
      <c r="O65" s="155">
        <v>6</v>
      </c>
      <c r="P65" s="157">
        <v>0.42857142857142899</v>
      </c>
    </row>
    <row r="66" spans="1:16" x14ac:dyDescent="0.3">
      <c r="A66" s="284"/>
      <c r="B66" s="146"/>
      <c r="C66" s="288"/>
      <c r="D66" s="153" t="s">
        <v>36</v>
      </c>
      <c r="E66" s="129">
        <v>6</v>
      </c>
      <c r="F66" s="130">
        <v>0.54545454545454497</v>
      </c>
      <c r="G66" s="129">
        <v>1</v>
      </c>
      <c r="H66" s="130">
        <v>1</v>
      </c>
      <c r="I66" s="129">
        <v>0</v>
      </c>
      <c r="J66" s="130">
        <v>0</v>
      </c>
      <c r="K66" s="129">
        <v>0</v>
      </c>
      <c r="L66" s="130">
        <v>0</v>
      </c>
      <c r="M66" s="129">
        <v>1</v>
      </c>
      <c r="N66" s="130">
        <v>1</v>
      </c>
      <c r="O66" s="129">
        <v>8</v>
      </c>
      <c r="P66" s="131">
        <v>0.57142857142857095</v>
      </c>
    </row>
    <row r="67" spans="1:16" x14ac:dyDescent="0.3">
      <c r="A67" s="284"/>
      <c r="B67" s="146"/>
      <c r="C67" s="288"/>
      <c r="D67" s="132" t="s">
        <v>21</v>
      </c>
      <c r="E67" s="133">
        <v>11</v>
      </c>
      <c r="F67" s="134">
        <v>1</v>
      </c>
      <c r="G67" s="133">
        <v>1</v>
      </c>
      <c r="H67" s="134">
        <v>1</v>
      </c>
      <c r="I67" s="133">
        <v>1</v>
      </c>
      <c r="J67" s="134">
        <v>1</v>
      </c>
      <c r="K67" s="133">
        <v>0</v>
      </c>
      <c r="L67" s="134">
        <v>0</v>
      </c>
      <c r="M67" s="133">
        <v>1</v>
      </c>
      <c r="N67" s="134">
        <v>1</v>
      </c>
      <c r="O67" s="133">
        <v>14</v>
      </c>
      <c r="P67" s="135">
        <v>1</v>
      </c>
    </row>
    <row r="68" spans="1:16" x14ac:dyDescent="0.3">
      <c r="A68" s="284"/>
      <c r="B68" s="146"/>
      <c r="C68" s="136"/>
      <c r="D68" s="137"/>
    </row>
    <row r="69" spans="1:16" x14ac:dyDescent="0.3">
      <c r="A69" s="284"/>
      <c r="B69" s="146"/>
      <c r="C69" s="285" t="s">
        <v>41</v>
      </c>
      <c r="D69" s="285"/>
      <c r="E69" s="143">
        <v>27</v>
      </c>
      <c r="F69" s="144">
        <v>0.46551724137931</v>
      </c>
      <c r="G69" s="143">
        <v>28</v>
      </c>
      <c r="H69" s="144">
        <v>0.48275862068965503</v>
      </c>
      <c r="I69" s="143">
        <v>1</v>
      </c>
      <c r="J69" s="144">
        <v>1.72413793103448E-2</v>
      </c>
      <c r="K69" s="143">
        <v>0</v>
      </c>
      <c r="L69" s="144">
        <v>0</v>
      </c>
      <c r="M69" s="143">
        <v>2</v>
      </c>
      <c r="N69" s="144">
        <v>3.4482758620689703E-2</v>
      </c>
      <c r="O69" s="143">
        <v>58</v>
      </c>
      <c r="P69" s="145">
        <v>1</v>
      </c>
    </row>
    <row r="72" spans="1:16" x14ac:dyDescent="0.3">
      <c r="A72" s="284" t="s">
        <v>42</v>
      </c>
      <c r="C72" s="286" t="s">
        <v>18</v>
      </c>
      <c r="D72" s="141" t="s">
        <v>35</v>
      </c>
      <c r="E72" s="125">
        <v>0</v>
      </c>
      <c r="F72" s="126">
        <v>0</v>
      </c>
      <c r="G72" s="125">
        <v>1</v>
      </c>
      <c r="H72" s="126">
        <v>8.3333333333333301E-2</v>
      </c>
      <c r="I72" s="125">
        <v>0</v>
      </c>
      <c r="J72" s="126">
        <v>0</v>
      </c>
      <c r="K72" s="125">
        <v>0</v>
      </c>
      <c r="L72" s="126">
        <v>0</v>
      </c>
      <c r="M72" s="125">
        <v>0</v>
      </c>
      <c r="N72" s="126">
        <v>0</v>
      </c>
      <c r="O72" s="125">
        <v>1</v>
      </c>
      <c r="P72" s="127">
        <v>5.5555555555555601E-2</v>
      </c>
    </row>
    <row r="73" spans="1:16" x14ac:dyDescent="0.3">
      <c r="A73" s="284"/>
      <c r="C73" s="286"/>
      <c r="D73" s="142" t="s">
        <v>36</v>
      </c>
      <c r="E73" s="129">
        <v>5</v>
      </c>
      <c r="F73" s="130">
        <v>1</v>
      </c>
      <c r="G73" s="129">
        <v>11</v>
      </c>
      <c r="H73" s="130">
        <v>0.91666666666666696</v>
      </c>
      <c r="I73" s="129">
        <v>1</v>
      </c>
      <c r="J73" s="130">
        <v>1</v>
      </c>
      <c r="K73" s="129">
        <v>0</v>
      </c>
      <c r="L73" s="130">
        <v>0</v>
      </c>
      <c r="M73" s="129">
        <v>0</v>
      </c>
      <c r="N73" s="130">
        <v>0</v>
      </c>
      <c r="O73" s="129">
        <v>17</v>
      </c>
      <c r="P73" s="131">
        <v>0.94444444444444398</v>
      </c>
    </row>
    <row r="74" spans="1:16" x14ac:dyDescent="0.3">
      <c r="A74" s="284"/>
      <c r="C74" s="286"/>
      <c r="D74" s="133" t="s">
        <v>21</v>
      </c>
      <c r="E74" s="133">
        <v>5</v>
      </c>
      <c r="F74" s="134">
        <v>1</v>
      </c>
      <c r="G74" s="133">
        <v>12</v>
      </c>
      <c r="H74" s="134">
        <v>1</v>
      </c>
      <c r="I74" s="133">
        <v>1</v>
      </c>
      <c r="J74" s="134">
        <v>1</v>
      </c>
      <c r="K74" s="133">
        <v>0</v>
      </c>
      <c r="L74" s="134">
        <v>0</v>
      </c>
      <c r="M74" s="133">
        <v>0</v>
      </c>
      <c r="N74" s="134">
        <v>0</v>
      </c>
      <c r="O74" s="133">
        <v>18</v>
      </c>
      <c r="P74" s="135">
        <v>1</v>
      </c>
    </row>
    <row r="75" spans="1:16" x14ac:dyDescent="0.3">
      <c r="A75" s="284"/>
      <c r="C75" s="286" t="s">
        <v>19</v>
      </c>
      <c r="D75" s="141" t="s">
        <v>35</v>
      </c>
      <c r="E75" s="125">
        <v>1</v>
      </c>
      <c r="F75" s="126">
        <v>0.25</v>
      </c>
      <c r="G75" s="125">
        <v>0</v>
      </c>
      <c r="H75" s="126">
        <v>0</v>
      </c>
      <c r="I75" s="125">
        <v>0</v>
      </c>
      <c r="J75" s="126">
        <v>0</v>
      </c>
      <c r="K75" s="125">
        <v>0</v>
      </c>
      <c r="L75" s="126">
        <v>0</v>
      </c>
      <c r="M75" s="125">
        <v>0</v>
      </c>
      <c r="N75" s="126">
        <v>0</v>
      </c>
      <c r="O75" s="125">
        <v>1</v>
      </c>
      <c r="P75" s="127">
        <v>0.1</v>
      </c>
    </row>
    <row r="76" spans="1:16" x14ac:dyDescent="0.3">
      <c r="A76" s="284"/>
      <c r="C76" s="286"/>
      <c r="D76" s="142" t="s">
        <v>36</v>
      </c>
      <c r="E76" s="129">
        <v>3</v>
      </c>
      <c r="F76" s="130">
        <v>0.75</v>
      </c>
      <c r="G76" s="129">
        <v>6</v>
      </c>
      <c r="H76" s="130">
        <v>1</v>
      </c>
      <c r="I76" s="129">
        <v>0</v>
      </c>
      <c r="J76" s="130">
        <v>0</v>
      </c>
      <c r="K76" s="129">
        <v>0</v>
      </c>
      <c r="L76" s="130">
        <v>0</v>
      </c>
      <c r="M76" s="129">
        <v>0</v>
      </c>
      <c r="N76" s="130">
        <v>0</v>
      </c>
      <c r="O76" s="129">
        <v>9</v>
      </c>
      <c r="P76" s="131">
        <v>0.9</v>
      </c>
    </row>
    <row r="77" spans="1:16" x14ac:dyDescent="0.3">
      <c r="A77" s="284"/>
      <c r="C77" s="286"/>
      <c r="D77" s="133" t="s">
        <v>21</v>
      </c>
      <c r="E77" s="133">
        <v>4</v>
      </c>
      <c r="F77" s="134">
        <v>1</v>
      </c>
      <c r="G77" s="133">
        <v>6</v>
      </c>
      <c r="H77" s="134">
        <v>1</v>
      </c>
      <c r="I77" s="133">
        <v>0</v>
      </c>
      <c r="J77" s="134">
        <v>0</v>
      </c>
      <c r="K77" s="133">
        <v>0</v>
      </c>
      <c r="L77" s="134">
        <v>0</v>
      </c>
      <c r="M77" s="133">
        <v>0</v>
      </c>
      <c r="N77" s="134">
        <v>0</v>
      </c>
      <c r="O77" s="133">
        <v>10</v>
      </c>
      <c r="P77" s="135">
        <v>1</v>
      </c>
    </row>
    <row r="78" spans="1:16" x14ac:dyDescent="0.3">
      <c r="A78" s="284"/>
      <c r="C78" s="286" t="s">
        <v>20</v>
      </c>
      <c r="D78" s="141" t="s">
        <v>35</v>
      </c>
      <c r="E78" s="125">
        <v>1</v>
      </c>
      <c r="F78" s="126">
        <v>0.14285714285714299</v>
      </c>
      <c r="G78" s="125">
        <v>0</v>
      </c>
      <c r="H78" s="126">
        <v>0</v>
      </c>
      <c r="I78" s="125">
        <v>0</v>
      </c>
      <c r="J78" s="126">
        <v>0</v>
      </c>
      <c r="K78" s="125">
        <v>0</v>
      </c>
      <c r="L78" s="126">
        <v>0</v>
      </c>
      <c r="M78" s="125">
        <v>0</v>
      </c>
      <c r="N78" s="126">
        <v>0</v>
      </c>
      <c r="O78" s="125">
        <v>1</v>
      </c>
      <c r="P78" s="127">
        <v>8.3333333333333301E-2</v>
      </c>
    </row>
    <row r="79" spans="1:16" x14ac:dyDescent="0.3">
      <c r="A79" s="284"/>
      <c r="C79" s="286"/>
      <c r="D79" s="142" t="s">
        <v>36</v>
      </c>
      <c r="E79" s="129">
        <v>6</v>
      </c>
      <c r="F79" s="130">
        <v>0.85714285714285698</v>
      </c>
      <c r="G79" s="129">
        <v>4</v>
      </c>
      <c r="H79" s="130">
        <v>1</v>
      </c>
      <c r="I79" s="129">
        <v>0</v>
      </c>
      <c r="J79" s="130">
        <v>0</v>
      </c>
      <c r="K79" s="129">
        <v>0</v>
      </c>
      <c r="L79" s="130">
        <v>0</v>
      </c>
      <c r="M79" s="129">
        <v>1</v>
      </c>
      <c r="N79" s="130">
        <v>1</v>
      </c>
      <c r="O79" s="129">
        <v>11</v>
      </c>
      <c r="P79" s="131">
        <v>0.91666666666666696</v>
      </c>
    </row>
    <row r="80" spans="1:16" x14ac:dyDescent="0.3">
      <c r="A80" s="284"/>
      <c r="C80" s="286"/>
      <c r="D80" s="133" t="s">
        <v>21</v>
      </c>
      <c r="E80" s="133">
        <v>7</v>
      </c>
      <c r="F80" s="134">
        <v>1</v>
      </c>
      <c r="G80" s="133">
        <v>4</v>
      </c>
      <c r="H80" s="134">
        <v>1</v>
      </c>
      <c r="I80" s="133">
        <v>0</v>
      </c>
      <c r="J80" s="134">
        <v>0</v>
      </c>
      <c r="K80" s="133">
        <v>0</v>
      </c>
      <c r="L80" s="134">
        <v>0</v>
      </c>
      <c r="M80" s="133">
        <v>1</v>
      </c>
      <c r="N80" s="134">
        <v>1</v>
      </c>
      <c r="O80" s="133">
        <v>12</v>
      </c>
      <c r="P80" s="135">
        <v>1</v>
      </c>
    </row>
    <row r="81" spans="1:16" x14ac:dyDescent="0.3">
      <c r="A81" s="284"/>
    </row>
    <row r="82" spans="1:16" x14ac:dyDescent="0.3">
      <c r="A82" s="284"/>
      <c r="C82" s="285" t="s">
        <v>43</v>
      </c>
      <c r="D82" s="285"/>
      <c r="E82" s="143">
        <v>16</v>
      </c>
      <c r="F82" s="144">
        <v>0.4</v>
      </c>
      <c r="G82" s="143">
        <v>22</v>
      </c>
      <c r="H82" s="144">
        <v>0.55000000000000004</v>
      </c>
      <c r="I82" s="143">
        <v>1</v>
      </c>
      <c r="J82" s="144">
        <v>2.5000000000000001E-2</v>
      </c>
      <c r="K82" s="143">
        <v>0</v>
      </c>
      <c r="L82" s="144">
        <v>0</v>
      </c>
      <c r="M82" s="143">
        <v>1</v>
      </c>
      <c r="N82" s="144">
        <v>2.5000000000000001E-2</v>
      </c>
      <c r="O82" s="143">
        <v>40</v>
      </c>
      <c r="P82" s="145">
        <v>1</v>
      </c>
    </row>
    <row r="84" spans="1:16" s="162" customFormat="1" ht="15" customHeight="1" x14ac:dyDescent="0.3">
      <c r="A84" s="287" t="s">
        <v>27</v>
      </c>
      <c r="B84" s="287"/>
      <c r="C84" s="287"/>
      <c r="D84" s="287"/>
      <c r="E84" s="158">
        <v>605</v>
      </c>
      <c r="F84" s="159">
        <v>0.33988764044943798</v>
      </c>
      <c r="G84" s="160">
        <v>940</v>
      </c>
      <c r="H84" s="159">
        <v>0.52808988764044895</v>
      </c>
      <c r="I84" s="160">
        <v>173</v>
      </c>
      <c r="J84" s="159">
        <v>9.7191011235955097E-2</v>
      </c>
      <c r="K84" s="160">
        <v>7</v>
      </c>
      <c r="L84" s="159">
        <v>3.9325842696629199E-3</v>
      </c>
      <c r="M84" s="160">
        <v>55</v>
      </c>
      <c r="N84" s="159">
        <v>3.0898876404494399E-2</v>
      </c>
      <c r="O84" s="160">
        <v>1780</v>
      </c>
      <c r="P84" s="161">
        <v>1</v>
      </c>
    </row>
  </sheetData>
  <mergeCells count="105">
    <mergeCell ref="A84:D84"/>
    <mergeCell ref="A59:A69"/>
    <mergeCell ref="C59:C61"/>
    <mergeCell ref="C62:C64"/>
    <mergeCell ref="C65:C67"/>
    <mergeCell ref="C69:D69"/>
    <mergeCell ref="A72:A82"/>
    <mergeCell ref="C72:C74"/>
    <mergeCell ref="C75:C77"/>
    <mergeCell ref="C78:C80"/>
    <mergeCell ref="C82:D82"/>
    <mergeCell ref="A33:A43"/>
    <mergeCell ref="C33:C35"/>
    <mergeCell ref="C36:C38"/>
    <mergeCell ref="C39:C41"/>
    <mergeCell ref="C43:D43"/>
    <mergeCell ref="A46:A56"/>
    <mergeCell ref="C46:C48"/>
    <mergeCell ref="C49:C51"/>
    <mergeCell ref="C52:C54"/>
    <mergeCell ref="C56:D56"/>
    <mergeCell ref="A8:A18"/>
    <mergeCell ref="C8:C10"/>
    <mergeCell ref="C11:C13"/>
    <mergeCell ref="C14:C16"/>
    <mergeCell ref="C18:D18"/>
    <mergeCell ref="A21:A31"/>
    <mergeCell ref="C21:C23"/>
    <mergeCell ref="C24:C26"/>
    <mergeCell ref="C27:C29"/>
    <mergeCell ref="C31:D31"/>
    <mergeCell ref="ALS1:AMH1"/>
    <mergeCell ref="E3:N3"/>
    <mergeCell ref="A4:A5"/>
    <mergeCell ref="C4:C5"/>
    <mergeCell ref="D4:D5"/>
    <mergeCell ref="E4:F4"/>
    <mergeCell ref="G4:H4"/>
    <mergeCell ref="I4:J4"/>
    <mergeCell ref="K4:L4"/>
    <mergeCell ref="M4:N4"/>
    <mergeCell ref="O4:P4"/>
    <mergeCell ref="AGE1:AGT1"/>
    <mergeCell ref="AGU1:AHJ1"/>
    <mergeCell ref="AHK1:AHZ1"/>
    <mergeCell ref="AIA1:AIP1"/>
    <mergeCell ref="AIQ1:AJF1"/>
    <mergeCell ref="AJG1:AJV1"/>
    <mergeCell ref="AJW1:AKL1"/>
    <mergeCell ref="AKM1:ALB1"/>
    <mergeCell ref="ALC1:ALR1"/>
    <mergeCell ref="AAQ1:ABF1"/>
    <mergeCell ref="ABG1:ABV1"/>
    <mergeCell ref="ABW1:ACL1"/>
    <mergeCell ref="ACM1:ADB1"/>
    <mergeCell ref="ADC1:ADR1"/>
    <mergeCell ref="ADS1:AEH1"/>
    <mergeCell ref="AEI1:AEX1"/>
    <mergeCell ref="AEY1:AFN1"/>
    <mergeCell ref="AFO1:AGD1"/>
    <mergeCell ref="VC1:VR1"/>
    <mergeCell ref="VS1:WH1"/>
    <mergeCell ref="WI1:WX1"/>
    <mergeCell ref="WY1:XN1"/>
    <mergeCell ref="XO1:YD1"/>
    <mergeCell ref="YE1:YT1"/>
    <mergeCell ref="YU1:ZJ1"/>
    <mergeCell ref="ZK1:ZZ1"/>
    <mergeCell ref="AAA1:AAP1"/>
    <mergeCell ref="PO1:QD1"/>
    <mergeCell ref="QE1:QT1"/>
    <mergeCell ref="QU1:RJ1"/>
    <mergeCell ref="RK1:RZ1"/>
    <mergeCell ref="SA1:SP1"/>
    <mergeCell ref="SQ1:TF1"/>
    <mergeCell ref="TG1:TV1"/>
    <mergeCell ref="TW1:UL1"/>
    <mergeCell ref="UM1:VB1"/>
    <mergeCell ref="KA1:KP1"/>
    <mergeCell ref="KQ1:LF1"/>
    <mergeCell ref="LG1:LV1"/>
    <mergeCell ref="LW1:ML1"/>
    <mergeCell ref="MM1:NB1"/>
    <mergeCell ref="NC1:NR1"/>
    <mergeCell ref="NS1:OH1"/>
    <mergeCell ref="OI1:OX1"/>
    <mergeCell ref="OY1:PN1"/>
    <mergeCell ref="EM1:FB1"/>
    <mergeCell ref="FC1:FR1"/>
    <mergeCell ref="FS1:GH1"/>
    <mergeCell ref="GI1:GX1"/>
    <mergeCell ref="GY1:HN1"/>
    <mergeCell ref="HO1:ID1"/>
    <mergeCell ref="IE1:IT1"/>
    <mergeCell ref="IU1:JJ1"/>
    <mergeCell ref="JK1:JZ1"/>
    <mergeCell ref="A1:P1"/>
    <mergeCell ref="Q1:AD1"/>
    <mergeCell ref="AE1:AT1"/>
    <mergeCell ref="AU1:BJ1"/>
    <mergeCell ref="BK1:BZ1"/>
    <mergeCell ref="CA1:CP1"/>
    <mergeCell ref="CQ1:DF1"/>
    <mergeCell ref="DG1:DV1"/>
    <mergeCell ref="DW1:EL1"/>
  </mergeCells>
  <pageMargins left="0.70833333333333304" right="0.70833333333333304" top="0.74791666666666701" bottom="0.74861111111111101" header="0.51180555555555496" footer="0.31527777777777799"/>
  <pageSetup paperSize="9" scale="97" orientation="landscape" horizontalDpi="300" verticalDpi="300"/>
  <headerFooter>
    <oddFooter>&amp;LDPE-ACTES CO 
&amp;D&amp;C&amp;P</oddFooter>
  </headerFooter>
  <rowBreaks count="2" manualBreakCount="2">
    <brk id="31" max="1638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5"/>
  <sheetViews>
    <sheetView topLeftCell="A32" zoomScaleNormal="100" workbookViewId="0">
      <selection activeCell="F57" sqref="F57"/>
    </sheetView>
  </sheetViews>
  <sheetFormatPr baseColWidth="10" defaultColWidth="10.6640625" defaultRowHeight="14.4" x14ac:dyDescent="0.3"/>
  <cols>
    <col min="3" max="3" width="7.33203125" customWidth="1"/>
    <col min="4" max="9" width="13.88671875" customWidth="1"/>
  </cols>
  <sheetData>
    <row r="1" spans="1:1024" s="4" customFormat="1" ht="72.75" customHeight="1" x14ac:dyDescent="0.3">
      <c r="A1" s="214" t="s">
        <v>44</v>
      </c>
      <c r="B1" s="214"/>
      <c r="C1" s="214"/>
      <c r="D1" s="214"/>
      <c r="E1" s="214"/>
      <c r="F1" s="214"/>
      <c r="G1" s="214"/>
      <c r="H1" s="214"/>
      <c r="I1" s="214"/>
      <c r="J1" s="114"/>
      <c r="K1" s="114"/>
      <c r="Q1" s="214" t="s">
        <v>28</v>
      </c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 t="s">
        <v>28</v>
      </c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 t="s">
        <v>28</v>
      </c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 t="s">
        <v>28</v>
      </c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 t="s">
        <v>28</v>
      </c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 t="s">
        <v>28</v>
      </c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 t="s">
        <v>28</v>
      </c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 t="s">
        <v>28</v>
      </c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 t="s">
        <v>28</v>
      </c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 t="s">
        <v>28</v>
      </c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 t="s">
        <v>28</v>
      </c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 t="s">
        <v>28</v>
      </c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 t="s">
        <v>28</v>
      </c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 t="s">
        <v>28</v>
      </c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 t="s">
        <v>28</v>
      </c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  <c r="IW1" s="214" t="s">
        <v>28</v>
      </c>
      <c r="IX1" s="214"/>
      <c r="IY1" s="214"/>
      <c r="IZ1" s="214"/>
      <c r="JA1" s="214"/>
      <c r="JB1" s="214"/>
      <c r="JC1" s="214"/>
      <c r="JD1" s="214"/>
      <c r="JE1" s="214"/>
      <c r="JF1" s="214"/>
      <c r="JG1" s="214"/>
      <c r="JH1" s="214"/>
      <c r="JI1" s="214"/>
      <c r="JJ1" s="214"/>
      <c r="JK1" s="214"/>
      <c r="JL1" s="214"/>
      <c r="JM1" s="214" t="s">
        <v>28</v>
      </c>
      <c r="JN1" s="214"/>
      <c r="JO1" s="214"/>
      <c r="JP1" s="214"/>
      <c r="JQ1" s="214"/>
      <c r="JR1" s="214"/>
      <c r="JS1" s="214"/>
      <c r="JT1" s="214"/>
      <c r="JU1" s="214"/>
      <c r="JV1" s="214"/>
      <c r="JW1" s="214"/>
      <c r="JX1" s="214"/>
      <c r="JY1" s="214"/>
      <c r="JZ1" s="214"/>
      <c r="KA1" s="214"/>
      <c r="KB1" s="214"/>
      <c r="KC1" s="214" t="s">
        <v>28</v>
      </c>
      <c r="KD1" s="214"/>
      <c r="KE1" s="214"/>
      <c r="KF1" s="214"/>
      <c r="KG1" s="214"/>
      <c r="KH1" s="214"/>
      <c r="KI1" s="214"/>
      <c r="KJ1" s="214"/>
      <c r="KK1" s="214"/>
      <c r="KL1" s="214"/>
      <c r="KM1" s="214"/>
      <c r="KN1" s="214"/>
      <c r="KO1" s="214"/>
      <c r="KP1" s="214"/>
      <c r="KQ1" s="214"/>
      <c r="KR1" s="214"/>
      <c r="KS1" s="214" t="s">
        <v>28</v>
      </c>
      <c r="KT1" s="214"/>
      <c r="KU1" s="214"/>
      <c r="KV1" s="214"/>
      <c r="KW1" s="214"/>
      <c r="KX1" s="214"/>
      <c r="KY1" s="214"/>
      <c r="KZ1" s="214"/>
      <c r="LA1" s="214"/>
      <c r="LB1" s="214"/>
      <c r="LC1" s="214"/>
      <c r="LD1" s="214"/>
      <c r="LE1" s="214"/>
      <c r="LF1" s="214"/>
      <c r="LG1" s="214"/>
      <c r="LH1" s="214"/>
      <c r="LI1" s="214" t="s">
        <v>28</v>
      </c>
      <c r="LJ1" s="214"/>
      <c r="LK1" s="214"/>
      <c r="LL1" s="214"/>
      <c r="LM1" s="214"/>
      <c r="LN1" s="214"/>
      <c r="LO1" s="214"/>
      <c r="LP1" s="214"/>
      <c r="LQ1" s="214"/>
      <c r="LR1" s="214"/>
      <c r="LS1" s="214"/>
      <c r="LT1" s="214"/>
      <c r="LU1" s="214"/>
      <c r="LV1" s="214"/>
      <c r="LW1" s="214"/>
      <c r="LX1" s="214"/>
      <c r="LY1" s="214" t="s">
        <v>28</v>
      </c>
      <c r="LZ1" s="214"/>
      <c r="MA1" s="214"/>
      <c r="MB1" s="214"/>
      <c r="MC1" s="214"/>
      <c r="MD1" s="214"/>
      <c r="ME1" s="214"/>
      <c r="MF1" s="214"/>
      <c r="MG1" s="214"/>
      <c r="MH1" s="214"/>
      <c r="MI1" s="214"/>
      <c r="MJ1" s="214"/>
      <c r="MK1" s="214"/>
      <c r="ML1" s="214"/>
      <c r="MM1" s="214"/>
      <c r="MN1" s="214"/>
      <c r="MO1" s="214" t="s">
        <v>28</v>
      </c>
      <c r="MP1" s="214"/>
      <c r="MQ1" s="214"/>
      <c r="MR1" s="214"/>
      <c r="MS1" s="214"/>
      <c r="MT1" s="214"/>
      <c r="MU1" s="214"/>
      <c r="MV1" s="214"/>
      <c r="MW1" s="214"/>
      <c r="MX1" s="214"/>
      <c r="MY1" s="214"/>
      <c r="MZ1" s="214"/>
      <c r="NA1" s="214"/>
      <c r="NB1" s="214"/>
      <c r="NC1" s="214"/>
      <c r="ND1" s="214"/>
      <c r="NE1" s="214" t="s">
        <v>28</v>
      </c>
      <c r="NF1" s="214"/>
      <c r="NG1" s="214"/>
      <c r="NH1" s="214"/>
      <c r="NI1" s="214"/>
      <c r="NJ1" s="214"/>
      <c r="NK1" s="214"/>
      <c r="NL1" s="214"/>
      <c r="NM1" s="214"/>
      <c r="NN1" s="214"/>
      <c r="NO1" s="214"/>
      <c r="NP1" s="214"/>
      <c r="NQ1" s="214"/>
      <c r="NR1" s="214"/>
      <c r="NS1" s="214"/>
      <c r="NT1" s="214"/>
      <c r="NU1" s="214" t="s">
        <v>28</v>
      </c>
      <c r="NV1" s="214"/>
      <c r="NW1" s="214"/>
      <c r="NX1" s="214"/>
      <c r="NY1" s="214"/>
      <c r="NZ1" s="214"/>
      <c r="OA1" s="214"/>
      <c r="OB1" s="214"/>
      <c r="OC1" s="214"/>
      <c r="OD1" s="214"/>
      <c r="OE1" s="214"/>
      <c r="OF1" s="214"/>
      <c r="OG1" s="214"/>
      <c r="OH1" s="214"/>
      <c r="OI1" s="214"/>
      <c r="OJ1" s="214"/>
      <c r="OK1" s="214" t="s">
        <v>28</v>
      </c>
      <c r="OL1" s="214"/>
      <c r="OM1" s="214"/>
      <c r="ON1" s="214"/>
      <c r="OO1" s="214"/>
      <c r="OP1" s="214"/>
      <c r="OQ1" s="214"/>
      <c r="OR1" s="214"/>
      <c r="OS1" s="214"/>
      <c r="OT1" s="214"/>
      <c r="OU1" s="214"/>
      <c r="OV1" s="214"/>
      <c r="OW1" s="214"/>
      <c r="OX1" s="214"/>
      <c r="OY1" s="214"/>
      <c r="OZ1" s="214"/>
      <c r="PA1" s="214" t="s">
        <v>28</v>
      </c>
      <c r="PB1" s="214"/>
      <c r="PC1" s="214"/>
      <c r="PD1" s="214"/>
      <c r="PE1" s="214"/>
      <c r="PF1" s="214"/>
      <c r="PG1" s="214"/>
      <c r="PH1" s="214"/>
      <c r="PI1" s="214"/>
      <c r="PJ1" s="214"/>
      <c r="PK1" s="214"/>
      <c r="PL1" s="214"/>
      <c r="PM1" s="214"/>
      <c r="PN1" s="214"/>
      <c r="PO1" s="214"/>
      <c r="PP1" s="214"/>
      <c r="PQ1" s="214" t="s">
        <v>28</v>
      </c>
      <c r="PR1" s="214"/>
      <c r="PS1" s="214"/>
      <c r="PT1" s="214"/>
      <c r="PU1" s="214"/>
      <c r="PV1" s="214"/>
      <c r="PW1" s="214"/>
      <c r="PX1" s="214"/>
      <c r="PY1" s="214"/>
      <c r="PZ1" s="214"/>
      <c r="QA1" s="214"/>
      <c r="QB1" s="214"/>
      <c r="QC1" s="214"/>
      <c r="QD1" s="214"/>
      <c r="QE1" s="214"/>
      <c r="QF1" s="214"/>
      <c r="QG1" s="214" t="s">
        <v>28</v>
      </c>
      <c r="QH1" s="214"/>
      <c r="QI1" s="214"/>
      <c r="QJ1" s="214"/>
      <c r="QK1" s="214"/>
      <c r="QL1" s="214"/>
      <c r="QM1" s="214"/>
      <c r="QN1" s="214"/>
      <c r="QO1" s="214"/>
      <c r="QP1" s="214"/>
      <c r="QQ1" s="214"/>
      <c r="QR1" s="214"/>
      <c r="QS1" s="214"/>
      <c r="QT1" s="214"/>
      <c r="QU1" s="214"/>
      <c r="QV1" s="214"/>
      <c r="QW1" s="214" t="s">
        <v>28</v>
      </c>
      <c r="QX1" s="214"/>
      <c r="QY1" s="214"/>
      <c r="QZ1" s="214"/>
      <c r="RA1" s="214"/>
      <c r="RB1" s="214"/>
      <c r="RC1" s="214"/>
      <c r="RD1" s="214"/>
      <c r="RE1" s="214"/>
      <c r="RF1" s="214"/>
      <c r="RG1" s="214"/>
      <c r="RH1" s="214"/>
      <c r="RI1" s="214"/>
      <c r="RJ1" s="214"/>
      <c r="RK1" s="214"/>
      <c r="RL1" s="214"/>
      <c r="RM1" s="214" t="s">
        <v>28</v>
      </c>
      <c r="RN1" s="214"/>
      <c r="RO1" s="214"/>
      <c r="RP1" s="214"/>
      <c r="RQ1" s="214"/>
      <c r="RR1" s="214"/>
      <c r="RS1" s="214"/>
      <c r="RT1" s="214"/>
      <c r="RU1" s="214"/>
      <c r="RV1" s="214"/>
      <c r="RW1" s="214"/>
      <c r="RX1" s="214"/>
      <c r="RY1" s="214"/>
      <c r="RZ1" s="214"/>
      <c r="SA1" s="214"/>
      <c r="SB1" s="214"/>
      <c r="SC1" s="214" t="s">
        <v>28</v>
      </c>
      <c r="SD1" s="214"/>
      <c r="SE1" s="214"/>
      <c r="SF1" s="214"/>
      <c r="SG1" s="214"/>
      <c r="SH1" s="214"/>
      <c r="SI1" s="214"/>
      <c r="SJ1" s="214"/>
      <c r="SK1" s="214"/>
      <c r="SL1" s="214"/>
      <c r="SM1" s="214"/>
      <c r="SN1" s="214"/>
      <c r="SO1" s="214"/>
      <c r="SP1" s="214"/>
      <c r="SQ1" s="214"/>
      <c r="SR1" s="214"/>
      <c r="SS1" s="214" t="s">
        <v>28</v>
      </c>
      <c r="ST1" s="214"/>
      <c r="SU1" s="214"/>
      <c r="SV1" s="214"/>
      <c r="SW1" s="214"/>
      <c r="SX1" s="214"/>
      <c r="SY1" s="214"/>
      <c r="SZ1" s="214"/>
      <c r="TA1" s="214"/>
      <c r="TB1" s="214"/>
      <c r="TC1" s="214"/>
      <c r="TD1" s="214"/>
      <c r="TE1" s="214"/>
      <c r="TF1" s="214"/>
      <c r="TG1" s="214"/>
      <c r="TH1" s="214"/>
      <c r="TI1" s="214" t="s">
        <v>28</v>
      </c>
      <c r="TJ1" s="214"/>
      <c r="TK1" s="214"/>
      <c r="TL1" s="214"/>
      <c r="TM1" s="214"/>
      <c r="TN1" s="214"/>
      <c r="TO1" s="214"/>
      <c r="TP1" s="214"/>
      <c r="TQ1" s="214"/>
      <c r="TR1" s="214"/>
      <c r="TS1" s="214"/>
      <c r="TT1" s="214"/>
      <c r="TU1" s="214"/>
      <c r="TV1" s="214"/>
      <c r="TW1" s="214"/>
      <c r="TX1" s="214"/>
      <c r="TY1" s="214" t="s">
        <v>28</v>
      </c>
      <c r="TZ1" s="214"/>
      <c r="UA1" s="214"/>
      <c r="UB1" s="214"/>
      <c r="UC1" s="214"/>
      <c r="UD1" s="214"/>
      <c r="UE1" s="214"/>
      <c r="UF1" s="214"/>
      <c r="UG1" s="214"/>
      <c r="UH1" s="214"/>
      <c r="UI1" s="214"/>
      <c r="UJ1" s="214"/>
      <c r="UK1" s="214"/>
      <c r="UL1" s="214"/>
      <c r="UM1" s="214"/>
      <c r="UN1" s="214"/>
      <c r="UO1" s="214" t="s">
        <v>28</v>
      </c>
      <c r="UP1" s="214"/>
      <c r="UQ1" s="214"/>
      <c r="UR1" s="214"/>
      <c r="US1" s="214"/>
      <c r="UT1" s="214"/>
      <c r="UU1" s="214"/>
      <c r="UV1" s="214"/>
      <c r="UW1" s="214"/>
      <c r="UX1" s="214"/>
      <c r="UY1" s="214"/>
      <c r="UZ1" s="214"/>
      <c r="VA1" s="214"/>
      <c r="VB1" s="214"/>
      <c r="VC1" s="214"/>
      <c r="VD1" s="214"/>
      <c r="VE1" s="214" t="s">
        <v>28</v>
      </c>
      <c r="VF1" s="214"/>
      <c r="VG1" s="214"/>
      <c r="VH1" s="214"/>
      <c r="VI1" s="214"/>
      <c r="VJ1" s="214"/>
      <c r="VK1" s="214"/>
      <c r="VL1" s="214"/>
      <c r="VM1" s="214"/>
      <c r="VN1" s="214"/>
      <c r="VO1" s="214"/>
      <c r="VP1" s="214"/>
      <c r="VQ1" s="214"/>
      <c r="VR1" s="214"/>
      <c r="VS1" s="214"/>
      <c r="VT1" s="214"/>
      <c r="VU1" s="214" t="s">
        <v>28</v>
      </c>
      <c r="VV1" s="214"/>
      <c r="VW1" s="214"/>
      <c r="VX1" s="214"/>
      <c r="VY1" s="214"/>
      <c r="VZ1" s="214"/>
      <c r="WA1" s="214"/>
      <c r="WB1" s="214"/>
      <c r="WC1" s="214"/>
      <c r="WD1" s="214"/>
      <c r="WE1" s="214"/>
      <c r="WF1" s="214"/>
      <c r="WG1" s="214"/>
      <c r="WH1" s="214"/>
      <c r="WI1" s="214"/>
      <c r="WJ1" s="214"/>
      <c r="WK1" s="214" t="s">
        <v>28</v>
      </c>
      <c r="WL1" s="214"/>
      <c r="WM1" s="214"/>
      <c r="WN1" s="214"/>
      <c r="WO1" s="214"/>
      <c r="WP1" s="214"/>
      <c r="WQ1" s="214"/>
      <c r="WR1" s="214"/>
      <c r="WS1" s="214"/>
      <c r="WT1" s="214"/>
      <c r="WU1" s="214"/>
      <c r="WV1" s="214"/>
      <c r="WW1" s="214"/>
      <c r="WX1" s="214"/>
      <c r="WY1" s="214"/>
      <c r="WZ1" s="214"/>
      <c r="XA1" s="214" t="s">
        <v>28</v>
      </c>
      <c r="XB1" s="214"/>
      <c r="XC1" s="214"/>
      <c r="XD1" s="214"/>
      <c r="XE1" s="214"/>
      <c r="XF1" s="214"/>
      <c r="XG1" s="214"/>
      <c r="XH1" s="214"/>
      <c r="XI1" s="214"/>
      <c r="XJ1" s="214"/>
      <c r="XK1" s="214"/>
      <c r="XL1" s="214"/>
      <c r="XM1" s="214"/>
      <c r="XN1" s="214"/>
      <c r="XO1" s="214"/>
      <c r="XP1" s="214"/>
      <c r="XQ1" s="214" t="s">
        <v>28</v>
      </c>
      <c r="XR1" s="214"/>
      <c r="XS1" s="214"/>
      <c r="XT1" s="214"/>
      <c r="XU1" s="214"/>
      <c r="XV1" s="214"/>
      <c r="XW1" s="214"/>
      <c r="XX1" s="214"/>
      <c r="XY1" s="214"/>
      <c r="XZ1" s="214"/>
      <c r="YA1" s="214"/>
      <c r="YB1" s="214"/>
      <c r="YC1" s="214"/>
      <c r="YD1" s="214"/>
      <c r="YE1" s="214"/>
      <c r="YF1" s="214"/>
      <c r="YG1" s="214" t="s">
        <v>28</v>
      </c>
      <c r="YH1" s="214"/>
      <c r="YI1" s="214"/>
      <c r="YJ1" s="214"/>
      <c r="YK1" s="214"/>
      <c r="YL1" s="214"/>
      <c r="YM1" s="214"/>
      <c r="YN1" s="214"/>
      <c r="YO1" s="214"/>
      <c r="YP1" s="214"/>
      <c r="YQ1" s="214"/>
      <c r="YR1" s="214"/>
      <c r="YS1" s="214"/>
      <c r="YT1" s="214"/>
      <c r="YU1" s="214"/>
      <c r="YV1" s="214"/>
      <c r="YW1" s="214" t="s">
        <v>28</v>
      </c>
      <c r="YX1" s="214"/>
      <c r="YY1" s="214"/>
      <c r="YZ1" s="214"/>
      <c r="ZA1" s="214"/>
      <c r="ZB1" s="214"/>
      <c r="ZC1" s="214"/>
      <c r="ZD1" s="214"/>
      <c r="ZE1" s="214"/>
      <c r="ZF1" s="214"/>
      <c r="ZG1" s="214"/>
      <c r="ZH1" s="214"/>
      <c r="ZI1" s="214"/>
      <c r="ZJ1" s="214"/>
      <c r="ZK1" s="214"/>
      <c r="ZL1" s="214"/>
      <c r="ZM1" s="214" t="s">
        <v>28</v>
      </c>
      <c r="ZN1" s="214"/>
      <c r="ZO1" s="214"/>
      <c r="ZP1" s="214"/>
      <c r="ZQ1" s="214"/>
      <c r="ZR1" s="214"/>
      <c r="ZS1" s="214"/>
      <c r="ZT1" s="214"/>
      <c r="ZU1" s="214"/>
      <c r="ZV1" s="214"/>
      <c r="ZW1" s="214"/>
      <c r="ZX1" s="214"/>
      <c r="ZY1" s="214"/>
      <c r="ZZ1" s="214"/>
      <c r="AAA1" s="214"/>
      <c r="AAB1" s="214"/>
      <c r="AAC1" s="214" t="s">
        <v>28</v>
      </c>
      <c r="AAD1" s="214"/>
      <c r="AAE1" s="214"/>
      <c r="AAF1" s="214"/>
      <c r="AAG1" s="214"/>
      <c r="AAH1" s="214"/>
      <c r="AAI1" s="214"/>
      <c r="AAJ1" s="214"/>
      <c r="AAK1" s="214"/>
      <c r="AAL1" s="214"/>
      <c r="AAM1" s="214"/>
      <c r="AAN1" s="214"/>
      <c r="AAO1" s="214"/>
      <c r="AAP1" s="214"/>
      <c r="AAQ1" s="214"/>
      <c r="AAR1" s="214"/>
      <c r="AAS1" s="214" t="s">
        <v>28</v>
      </c>
      <c r="AAT1" s="214"/>
      <c r="AAU1" s="214"/>
      <c r="AAV1" s="214"/>
      <c r="AAW1" s="214"/>
      <c r="AAX1" s="214"/>
      <c r="AAY1" s="214"/>
      <c r="AAZ1" s="214"/>
      <c r="ABA1" s="214"/>
      <c r="ABB1" s="214"/>
      <c r="ABC1" s="214"/>
      <c r="ABD1" s="214"/>
      <c r="ABE1" s="214"/>
      <c r="ABF1" s="214"/>
      <c r="ABG1" s="214"/>
      <c r="ABH1" s="214"/>
      <c r="ABI1" s="214" t="s">
        <v>28</v>
      </c>
      <c r="ABJ1" s="214"/>
      <c r="ABK1" s="214"/>
      <c r="ABL1" s="214"/>
      <c r="ABM1" s="214"/>
      <c r="ABN1" s="214"/>
      <c r="ABO1" s="214"/>
      <c r="ABP1" s="214"/>
      <c r="ABQ1" s="214"/>
      <c r="ABR1" s="214"/>
      <c r="ABS1" s="214"/>
      <c r="ABT1" s="214"/>
      <c r="ABU1" s="214"/>
      <c r="ABV1" s="214"/>
      <c r="ABW1" s="214"/>
      <c r="ABX1" s="214"/>
      <c r="ABY1" s="214" t="s">
        <v>28</v>
      </c>
      <c r="ABZ1" s="214"/>
      <c r="ACA1" s="214"/>
      <c r="ACB1" s="214"/>
      <c r="ACC1" s="214"/>
      <c r="ACD1" s="214"/>
      <c r="ACE1" s="214"/>
      <c r="ACF1" s="214"/>
      <c r="ACG1" s="214"/>
      <c r="ACH1" s="214"/>
      <c r="ACI1" s="214"/>
      <c r="ACJ1" s="214"/>
      <c r="ACK1" s="214"/>
      <c r="ACL1" s="214"/>
      <c r="ACM1" s="214"/>
      <c r="ACN1" s="214"/>
      <c r="ACO1" s="214" t="s">
        <v>28</v>
      </c>
      <c r="ACP1" s="214"/>
      <c r="ACQ1" s="214"/>
      <c r="ACR1" s="214"/>
      <c r="ACS1" s="214"/>
      <c r="ACT1" s="214"/>
      <c r="ACU1" s="214"/>
      <c r="ACV1" s="214"/>
      <c r="ACW1" s="214"/>
      <c r="ACX1" s="214"/>
      <c r="ACY1" s="214"/>
      <c r="ACZ1" s="214"/>
      <c r="ADA1" s="214"/>
      <c r="ADB1" s="214"/>
      <c r="ADC1" s="214"/>
      <c r="ADD1" s="214"/>
      <c r="ADE1" s="214" t="s">
        <v>28</v>
      </c>
      <c r="ADF1" s="214"/>
      <c r="ADG1" s="214"/>
      <c r="ADH1" s="214"/>
      <c r="ADI1" s="214"/>
      <c r="ADJ1" s="214"/>
      <c r="ADK1" s="214"/>
      <c r="ADL1" s="214"/>
      <c r="ADM1" s="214"/>
      <c r="ADN1" s="214"/>
      <c r="ADO1" s="214"/>
      <c r="ADP1" s="214"/>
      <c r="ADQ1" s="214"/>
      <c r="ADR1" s="214"/>
      <c r="ADS1" s="214"/>
      <c r="ADT1" s="214"/>
      <c r="ADU1" s="214" t="s">
        <v>28</v>
      </c>
      <c r="ADV1" s="214"/>
      <c r="ADW1" s="214"/>
      <c r="ADX1" s="214"/>
      <c r="ADY1" s="214"/>
      <c r="ADZ1" s="214"/>
      <c r="AEA1" s="214"/>
      <c r="AEB1" s="214"/>
      <c r="AEC1" s="214"/>
      <c r="AED1" s="214"/>
      <c r="AEE1" s="214"/>
      <c r="AEF1" s="214"/>
      <c r="AEG1" s="214"/>
      <c r="AEH1" s="214"/>
      <c r="AEI1" s="214"/>
      <c r="AEJ1" s="214"/>
      <c r="AEK1" s="214" t="s">
        <v>28</v>
      </c>
      <c r="AEL1" s="214"/>
      <c r="AEM1" s="214"/>
      <c r="AEN1" s="214"/>
      <c r="AEO1" s="214"/>
      <c r="AEP1" s="214"/>
      <c r="AEQ1" s="214"/>
      <c r="AER1" s="214"/>
      <c r="AES1" s="214"/>
      <c r="AET1" s="214"/>
      <c r="AEU1" s="214"/>
      <c r="AEV1" s="214"/>
      <c r="AEW1" s="214"/>
      <c r="AEX1" s="214"/>
      <c r="AEY1" s="214"/>
      <c r="AEZ1" s="214"/>
      <c r="AFA1" s="214" t="s">
        <v>28</v>
      </c>
      <c r="AFB1" s="214"/>
      <c r="AFC1" s="214"/>
      <c r="AFD1" s="214"/>
      <c r="AFE1" s="214"/>
      <c r="AFF1" s="214"/>
      <c r="AFG1" s="214"/>
      <c r="AFH1" s="214"/>
      <c r="AFI1" s="214"/>
      <c r="AFJ1" s="214"/>
      <c r="AFK1" s="214"/>
      <c r="AFL1" s="214"/>
      <c r="AFM1" s="214"/>
      <c r="AFN1" s="214"/>
      <c r="AFO1" s="214"/>
      <c r="AFP1" s="214"/>
      <c r="AFQ1" s="214" t="s">
        <v>28</v>
      </c>
      <c r="AFR1" s="214"/>
      <c r="AFS1" s="214"/>
      <c r="AFT1" s="214"/>
      <c r="AFU1" s="214"/>
      <c r="AFV1" s="214"/>
      <c r="AFW1" s="214"/>
      <c r="AFX1" s="214"/>
      <c r="AFY1" s="214"/>
      <c r="AFZ1" s="214"/>
      <c r="AGA1" s="214"/>
      <c r="AGB1" s="214"/>
      <c r="AGC1" s="214"/>
      <c r="AGD1" s="214"/>
      <c r="AGE1" s="214"/>
      <c r="AGF1" s="214"/>
      <c r="AGG1" s="214" t="s">
        <v>28</v>
      </c>
      <c r="AGH1" s="214"/>
      <c r="AGI1" s="214"/>
      <c r="AGJ1" s="214"/>
      <c r="AGK1" s="214"/>
      <c r="AGL1" s="214"/>
      <c r="AGM1" s="214"/>
      <c r="AGN1" s="214"/>
      <c r="AGO1" s="214"/>
      <c r="AGP1" s="214"/>
      <c r="AGQ1" s="214"/>
      <c r="AGR1" s="214"/>
      <c r="AGS1" s="214"/>
      <c r="AGT1" s="214"/>
      <c r="AGU1" s="214"/>
      <c r="AGV1" s="214"/>
      <c r="AGW1" s="214" t="s">
        <v>28</v>
      </c>
      <c r="AGX1" s="214"/>
      <c r="AGY1" s="214"/>
      <c r="AGZ1" s="214"/>
      <c r="AHA1" s="214"/>
      <c r="AHB1" s="214"/>
      <c r="AHC1" s="214"/>
      <c r="AHD1" s="214"/>
      <c r="AHE1" s="214"/>
      <c r="AHF1" s="214"/>
      <c r="AHG1" s="214"/>
      <c r="AHH1" s="214"/>
      <c r="AHI1" s="214"/>
      <c r="AHJ1" s="214"/>
      <c r="AHK1" s="214"/>
      <c r="AHL1" s="214"/>
      <c r="AHM1" s="214" t="s">
        <v>28</v>
      </c>
      <c r="AHN1" s="214"/>
      <c r="AHO1" s="214"/>
      <c r="AHP1" s="214"/>
      <c r="AHQ1" s="214"/>
      <c r="AHR1" s="214"/>
      <c r="AHS1" s="214"/>
      <c r="AHT1" s="214"/>
      <c r="AHU1" s="214"/>
      <c r="AHV1" s="214"/>
      <c r="AHW1" s="214"/>
      <c r="AHX1" s="214"/>
      <c r="AHY1" s="214"/>
      <c r="AHZ1" s="214"/>
      <c r="AIA1" s="214"/>
      <c r="AIB1" s="214"/>
      <c r="AIC1" s="214" t="s">
        <v>28</v>
      </c>
      <c r="AID1" s="214"/>
      <c r="AIE1" s="214"/>
      <c r="AIF1" s="214"/>
      <c r="AIG1" s="214"/>
      <c r="AIH1" s="214"/>
      <c r="AII1" s="214"/>
      <c r="AIJ1" s="214"/>
      <c r="AIK1" s="214"/>
      <c r="AIL1" s="214"/>
      <c r="AIM1" s="214"/>
      <c r="AIN1" s="214"/>
      <c r="AIO1" s="214"/>
      <c r="AIP1" s="214"/>
      <c r="AIQ1" s="214"/>
      <c r="AIR1" s="214"/>
      <c r="AIS1" s="214" t="s">
        <v>28</v>
      </c>
      <c r="AIT1" s="214"/>
      <c r="AIU1" s="214"/>
      <c r="AIV1" s="214"/>
      <c r="AIW1" s="214"/>
      <c r="AIX1" s="214"/>
      <c r="AIY1" s="214"/>
      <c r="AIZ1" s="214"/>
      <c r="AJA1" s="214"/>
      <c r="AJB1" s="214"/>
      <c r="AJC1" s="214"/>
      <c r="AJD1" s="214"/>
      <c r="AJE1" s="214"/>
      <c r="AJF1" s="214"/>
      <c r="AJG1" s="214"/>
      <c r="AJH1" s="214"/>
      <c r="AJI1" s="214" t="s">
        <v>28</v>
      </c>
      <c r="AJJ1" s="214"/>
      <c r="AJK1" s="214"/>
      <c r="AJL1" s="214"/>
      <c r="AJM1" s="214"/>
      <c r="AJN1" s="214"/>
      <c r="AJO1" s="214"/>
      <c r="AJP1" s="214"/>
      <c r="AJQ1" s="214"/>
      <c r="AJR1" s="214"/>
      <c r="AJS1" s="214"/>
      <c r="AJT1" s="214"/>
      <c r="AJU1" s="214"/>
      <c r="AJV1" s="214"/>
      <c r="AJW1" s="214"/>
      <c r="AJX1" s="214"/>
      <c r="AJY1" s="214" t="s">
        <v>28</v>
      </c>
      <c r="AJZ1" s="214"/>
      <c r="AKA1" s="214"/>
      <c r="AKB1" s="214"/>
      <c r="AKC1" s="214"/>
      <c r="AKD1" s="214"/>
      <c r="AKE1" s="214"/>
      <c r="AKF1" s="214"/>
      <c r="AKG1" s="214"/>
      <c r="AKH1" s="214"/>
      <c r="AKI1" s="214"/>
      <c r="AKJ1" s="214"/>
      <c r="AKK1" s="214"/>
      <c r="AKL1" s="214"/>
      <c r="AKM1" s="214"/>
      <c r="AKN1" s="214"/>
      <c r="AKO1" s="214" t="s">
        <v>28</v>
      </c>
      <c r="AKP1" s="214"/>
      <c r="AKQ1" s="214"/>
      <c r="AKR1" s="214"/>
      <c r="AKS1" s="214"/>
      <c r="AKT1" s="214"/>
      <c r="AKU1" s="214"/>
      <c r="AKV1" s="214"/>
      <c r="AKW1" s="214"/>
      <c r="AKX1" s="214"/>
      <c r="AKY1" s="214"/>
      <c r="AKZ1" s="214"/>
      <c r="ALA1" s="214"/>
      <c r="ALB1" s="214"/>
      <c r="ALC1" s="214"/>
      <c r="ALD1" s="214"/>
      <c r="ALE1" s="214" t="s">
        <v>28</v>
      </c>
      <c r="ALF1" s="214"/>
      <c r="ALG1" s="214"/>
      <c r="ALH1" s="214"/>
      <c r="ALI1" s="214"/>
      <c r="ALJ1" s="214"/>
      <c r="ALK1" s="214"/>
      <c r="ALL1" s="214"/>
      <c r="ALM1" s="214"/>
      <c r="ALN1" s="214"/>
      <c r="ALO1" s="214"/>
      <c r="ALP1" s="214"/>
      <c r="ALQ1" s="214"/>
      <c r="ALR1" s="214"/>
      <c r="ALS1" s="214"/>
      <c r="ALT1" s="214"/>
      <c r="ALU1" s="214" t="s">
        <v>28</v>
      </c>
      <c r="ALV1" s="214"/>
      <c r="ALW1" s="214"/>
      <c r="ALX1" s="214"/>
      <c r="ALY1" s="214"/>
      <c r="ALZ1" s="214"/>
      <c r="AMA1" s="214"/>
      <c r="AMB1" s="214"/>
      <c r="AMC1" s="214"/>
      <c r="AMD1" s="214"/>
      <c r="AME1" s="214"/>
      <c r="AMF1" s="214"/>
      <c r="AMG1" s="214"/>
      <c r="AMH1" s="214"/>
      <c r="AMI1" s="214"/>
      <c r="AMJ1" s="214"/>
    </row>
    <row r="2" spans="1:1024" s="114" customFormat="1" ht="16.5" customHeight="1" x14ac:dyDescent="0.3"/>
    <row r="3" spans="1:1024" s="168" customFormat="1" x14ac:dyDescent="0.3">
      <c r="A3" s="163"/>
      <c r="B3" s="164"/>
      <c r="C3" s="163"/>
      <c r="D3" s="165" t="s">
        <v>9</v>
      </c>
      <c r="E3" s="166" t="s">
        <v>10</v>
      </c>
      <c r="F3" s="166" t="s">
        <v>11</v>
      </c>
      <c r="G3" s="166" t="s">
        <v>12</v>
      </c>
      <c r="H3" s="166" t="s">
        <v>8</v>
      </c>
      <c r="I3" s="167" t="s">
        <v>32</v>
      </c>
    </row>
    <row r="4" spans="1:1024" ht="9.75" customHeight="1" x14ac:dyDescent="0.3">
      <c r="A4" s="169"/>
      <c r="B4" s="170"/>
      <c r="C4" s="169"/>
      <c r="D4" s="171"/>
      <c r="E4" s="171"/>
      <c r="F4" s="171"/>
      <c r="G4" s="171"/>
      <c r="H4" s="171"/>
      <c r="I4" s="171"/>
    </row>
    <row r="5" spans="1:1024" s="168" customFormat="1" ht="18" customHeight="1" x14ac:dyDescent="0.3">
      <c r="A5" s="289" t="s">
        <v>17</v>
      </c>
      <c r="B5" s="290" t="s">
        <v>18</v>
      </c>
      <c r="C5" s="172" t="s">
        <v>35</v>
      </c>
      <c r="D5" s="173">
        <v>1</v>
      </c>
      <c r="E5" s="174">
        <v>1</v>
      </c>
      <c r="F5" s="174">
        <v>0</v>
      </c>
      <c r="G5" s="174">
        <v>0</v>
      </c>
      <c r="H5" s="174">
        <v>1</v>
      </c>
      <c r="I5" s="175">
        <v>3</v>
      </c>
    </row>
    <row r="6" spans="1:1024" s="168" customFormat="1" ht="18" customHeight="1" x14ac:dyDescent="0.3">
      <c r="A6" s="289"/>
      <c r="B6" s="290"/>
      <c r="C6" s="176" t="s">
        <v>36</v>
      </c>
      <c r="D6" s="177">
        <v>1</v>
      </c>
      <c r="E6" s="178">
        <v>1</v>
      </c>
      <c r="F6" s="178">
        <v>1</v>
      </c>
      <c r="G6" s="178">
        <v>0</v>
      </c>
      <c r="H6" s="178">
        <v>0</v>
      </c>
      <c r="I6" s="179">
        <v>3</v>
      </c>
    </row>
    <row r="7" spans="1:1024" s="168" customFormat="1" ht="18" customHeight="1" x14ac:dyDescent="0.3">
      <c r="A7" s="289"/>
      <c r="B7" s="290"/>
      <c r="C7" s="176" t="s">
        <v>45</v>
      </c>
      <c r="D7" s="180">
        <v>2</v>
      </c>
      <c r="E7" s="181">
        <v>2</v>
      </c>
      <c r="F7" s="181">
        <v>1</v>
      </c>
      <c r="G7" s="181">
        <v>0</v>
      </c>
      <c r="H7" s="181">
        <v>1</v>
      </c>
      <c r="I7" s="182">
        <v>6</v>
      </c>
    </row>
    <row r="8" spans="1:1024" s="168" customFormat="1" ht="18" customHeight="1" x14ac:dyDescent="0.3">
      <c r="A8" s="289"/>
      <c r="B8" s="291" t="s">
        <v>19</v>
      </c>
      <c r="C8" s="176" t="s">
        <v>35</v>
      </c>
      <c r="D8" s="177">
        <v>0</v>
      </c>
      <c r="E8" s="178">
        <v>0</v>
      </c>
      <c r="F8" s="178">
        <v>0</v>
      </c>
      <c r="G8" s="178">
        <v>0</v>
      </c>
      <c r="H8" s="178">
        <v>0</v>
      </c>
      <c r="I8" s="179">
        <v>0</v>
      </c>
    </row>
    <row r="9" spans="1:1024" s="168" customFormat="1" ht="18" customHeight="1" x14ac:dyDescent="0.3">
      <c r="A9" s="289"/>
      <c r="B9" s="291"/>
      <c r="C9" s="176" t="s">
        <v>36</v>
      </c>
      <c r="D9" s="177">
        <v>0</v>
      </c>
      <c r="E9" s="178">
        <v>1</v>
      </c>
      <c r="F9" s="178">
        <v>0</v>
      </c>
      <c r="G9" s="178">
        <v>0</v>
      </c>
      <c r="H9" s="178">
        <v>0</v>
      </c>
      <c r="I9" s="179">
        <v>1</v>
      </c>
    </row>
    <row r="10" spans="1:1024" s="168" customFormat="1" ht="18" customHeight="1" x14ac:dyDescent="0.3">
      <c r="A10" s="289"/>
      <c r="B10" s="291"/>
      <c r="C10" s="176" t="s">
        <v>45</v>
      </c>
      <c r="D10" s="180">
        <v>0</v>
      </c>
      <c r="E10" s="181">
        <v>1</v>
      </c>
      <c r="F10" s="181">
        <v>0</v>
      </c>
      <c r="G10" s="181">
        <v>0</v>
      </c>
      <c r="H10" s="181">
        <v>0</v>
      </c>
      <c r="I10" s="182">
        <v>1</v>
      </c>
    </row>
    <row r="11" spans="1:1024" s="168" customFormat="1" ht="18" customHeight="1" x14ac:dyDescent="0.3">
      <c r="A11" s="289"/>
      <c r="B11" s="291" t="s">
        <v>20</v>
      </c>
      <c r="C11" s="176" t="s">
        <v>35</v>
      </c>
      <c r="D11" s="177">
        <v>0</v>
      </c>
      <c r="E11" s="178">
        <v>1</v>
      </c>
      <c r="F11" s="178">
        <v>0</v>
      </c>
      <c r="G11" s="178">
        <v>0</v>
      </c>
      <c r="H11" s="178">
        <v>0</v>
      </c>
      <c r="I11" s="179">
        <v>1</v>
      </c>
    </row>
    <row r="12" spans="1:1024" s="168" customFormat="1" ht="18" customHeight="1" x14ac:dyDescent="0.3">
      <c r="A12" s="289"/>
      <c r="B12" s="291"/>
      <c r="C12" s="176" t="s">
        <v>36</v>
      </c>
      <c r="D12" s="177">
        <v>0</v>
      </c>
      <c r="E12" s="178">
        <v>0</v>
      </c>
      <c r="F12" s="178">
        <v>0</v>
      </c>
      <c r="G12" s="178">
        <v>0</v>
      </c>
      <c r="H12" s="178">
        <v>0</v>
      </c>
      <c r="I12" s="179">
        <v>0</v>
      </c>
    </row>
    <row r="13" spans="1:1024" s="168" customFormat="1" ht="18" customHeight="1" x14ac:dyDescent="0.3">
      <c r="A13" s="289"/>
      <c r="B13" s="291"/>
      <c r="C13" s="176" t="s">
        <v>45</v>
      </c>
      <c r="D13" s="180">
        <v>0</v>
      </c>
      <c r="E13" s="181">
        <v>1</v>
      </c>
      <c r="F13" s="181">
        <v>0</v>
      </c>
      <c r="G13" s="181">
        <v>0</v>
      </c>
      <c r="H13" s="181">
        <v>0</v>
      </c>
      <c r="I13" s="182">
        <v>1</v>
      </c>
    </row>
    <row r="14" spans="1:1024" s="168" customFormat="1" ht="18" customHeight="1" x14ac:dyDescent="0.3">
      <c r="A14" s="289"/>
      <c r="B14" s="183" t="s">
        <v>37</v>
      </c>
      <c r="C14" s="184"/>
      <c r="D14" s="185">
        <v>2</v>
      </c>
      <c r="E14" s="186">
        <v>4</v>
      </c>
      <c r="F14" s="186">
        <v>1</v>
      </c>
      <c r="G14" s="186">
        <v>0</v>
      </c>
      <c r="H14" s="186">
        <v>1</v>
      </c>
      <c r="I14" s="187">
        <v>8</v>
      </c>
    </row>
    <row r="15" spans="1:1024" s="168" customFormat="1" ht="18" customHeight="1" x14ac:dyDescent="0.3">
      <c r="A15" s="163"/>
      <c r="B15" s="164"/>
      <c r="C15" s="163"/>
      <c r="D15" s="188"/>
      <c r="E15" s="188"/>
      <c r="F15" s="188"/>
      <c r="G15" s="188"/>
      <c r="H15" s="188"/>
      <c r="I15" s="188"/>
    </row>
    <row r="16" spans="1:1024" s="168" customFormat="1" ht="18" customHeight="1" x14ac:dyDescent="0.3">
      <c r="A16" s="289" t="s">
        <v>22</v>
      </c>
      <c r="B16" s="290" t="s">
        <v>18</v>
      </c>
      <c r="C16" s="172" t="s">
        <v>35</v>
      </c>
      <c r="D16" s="173">
        <v>0</v>
      </c>
      <c r="E16" s="174">
        <v>10</v>
      </c>
      <c r="F16" s="174">
        <v>2</v>
      </c>
      <c r="G16" s="174">
        <v>0</v>
      </c>
      <c r="H16" s="174">
        <v>1</v>
      </c>
      <c r="I16" s="175">
        <v>13</v>
      </c>
    </row>
    <row r="17" spans="1:9" s="168" customFormat="1" ht="18" customHeight="1" x14ac:dyDescent="0.3">
      <c r="A17" s="289"/>
      <c r="B17" s="290"/>
      <c r="C17" s="176" t="s">
        <v>36</v>
      </c>
      <c r="D17" s="177">
        <v>3</v>
      </c>
      <c r="E17" s="178">
        <v>15</v>
      </c>
      <c r="F17" s="178">
        <v>7</v>
      </c>
      <c r="G17" s="178">
        <v>0</v>
      </c>
      <c r="H17" s="178">
        <v>5</v>
      </c>
      <c r="I17" s="179">
        <v>30</v>
      </c>
    </row>
    <row r="18" spans="1:9" s="168" customFormat="1" ht="18" customHeight="1" x14ac:dyDescent="0.3">
      <c r="A18" s="289"/>
      <c r="B18" s="290"/>
      <c r="C18" s="176" t="s">
        <v>45</v>
      </c>
      <c r="D18" s="180">
        <v>3</v>
      </c>
      <c r="E18" s="181">
        <v>25</v>
      </c>
      <c r="F18" s="181">
        <v>9</v>
      </c>
      <c r="G18" s="181">
        <v>0</v>
      </c>
      <c r="H18" s="181">
        <v>6</v>
      </c>
      <c r="I18" s="182">
        <v>43</v>
      </c>
    </row>
    <row r="19" spans="1:9" s="168" customFormat="1" ht="18" customHeight="1" x14ac:dyDescent="0.3">
      <c r="A19" s="289"/>
      <c r="B19" s="291" t="s">
        <v>19</v>
      </c>
      <c r="C19" s="176" t="s">
        <v>35</v>
      </c>
      <c r="D19" s="177">
        <v>1</v>
      </c>
      <c r="E19" s="178">
        <v>0</v>
      </c>
      <c r="F19" s="178">
        <v>1</v>
      </c>
      <c r="G19" s="178">
        <v>1</v>
      </c>
      <c r="H19" s="178">
        <v>0</v>
      </c>
      <c r="I19" s="179">
        <v>3</v>
      </c>
    </row>
    <row r="20" spans="1:9" s="168" customFormat="1" ht="18" customHeight="1" x14ac:dyDescent="0.3">
      <c r="A20" s="289"/>
      <c r="B20" s="291"/>
      <c r="C20" s="176" t="s">
        <v>36</v>
      </c>
      <c r="D20" s="177">
        <v>0</v>
      </c>
      <c r="E20" s="178">
        <v>4</v>
      </c>
      <c r="F20" s="178">
        <v>1</v>
      </c>
      <c r="G20" s="178">
        <v>1</v>
      </c>
      <c r="H20" s="178">
        <v>0</v>
      </c>
      <c r="I20" s="179">
        <v>6</v>
      </c>
    </row>
    <row r="21" spans="1:9" s="168" customFormat="1" ht="18" customHeight="1" x14ac:dyDescent="0.3">
      <c r="A21" s="289"/>
      <c r="B21" s="291"/>
      <c r="C21" s="176" t="s">
        <v>45</v>
      </c>
      <c r="D21" s="180">
        <v>1</v>
      </c>
      <c r="E21" s="181">
        <v>4</v>
      </c>
      <c r="F21" s="181">
        <v>2</v>
      </c>
      <c r="G21" s="181">
        <v>2</v>
      </c>
      <c r="H21" s="181">
        <v>0</v>
      </c>
      <c r="I21" s="182">
        <v>9</v>
      </c>
    </row>
    <row r="22" spans="1:9" s="168" customFormat="1" ht="18" customHeight="1" x14ac:dyDescent="0.3">
      <c r="A22" s="289"/>
      <c r="B22" s="291" t="s">
        <v>20</v>
      </c>
      <c r="C22" s="176" t="s">
        <v>35</v>
      </c>
      <c r="D22" s="177">
        <v>0</v>
      </c>
      <c r="E22" s="178">
        <v>1</v>
      </c>
      <c r="F22" s="178">
        <v>1</v>
      </c>
      <c r="G22" s="178">
        <v>0</v>
      </c>
      <c r="H22" s="178">
        <v>0</v>
      </c>
      <c r="I22" s="179">
        <v>2</v>
      </c>
    </row>
    <row r="23" spans="1:9" s="168" customFormat="1" ht="18" customHeight="1" x14ac:dyDescent="0.3">
      <c r="A23" s="289"/>
      <c r="B23" s="291"/>
      <c r="C23" s="176" t="s">
        <v>36</v>
      </c>
      <c r="D23" s="177">
        <v>1</v>
      </c>
      <c r="E23" s="178">
        <v>0</v>
      </c>
      <c r="F23" s="178">
        <v>0</v>
      </c>
      <c r="G23" s="178">
        <v>0</v>
      </c>
      <c r="H23" s="178">
        <v>1</v>
      </c>
      <c r="I23" s="179">
        <v>2</v>
      </c>
    </row>
    <row r="24" spans="1:9" s="168" customFormat="1" ht="18" customHeight="1" x14ac:dyDescent="0.3">
      <c r="A24" s="289"/>
      <c r="B24" s="291"/>
      <c r="C24" s="176" t="s">
        <v>45</v>
      </c>
      <c r="D24" s="180">
        <v>1</v>
      </c>
      <c r="E24" s="181">
        <v>1</v>
      </c>
      <c r="F24" s="181">
        <v>1</v>
      </c>
      <c r="G24" s="181">
        <v>0</v>
      </c>
      <c r="H24" s="181">
        <v>1</v>
      </c>
      <c r="I24" s="182">
        <v>4</v>
      </c>
    </row>
    <row r="25" spans="1:9" s="168" customFormat="1" ht="18" customHeight="1" x14ac:dyDescent="0.3">
      <c r="A25" s="289"/>
      <c r="B25" s="183" t="s">
        <v>38</v>
      </c>
      <c r="C25" s="184"/>
      <c r="D25" s="185">
        <v>5</v>
      </c>
      <c r="E25" s="186">
        <v>30</v>
      </c>
      <c r="F25" s="186">
        <v>12</v>
      </c>
      <c r="G25" s="186">
        <v>2</v>
      </c>
      <c r="H25" s="186">
        <v>7</v>
      </c>
      <c r="I25" s="187">
        <v>56</v>
      </c>
    </row>
    <row r="26" spans="1:9" s="168" customFormat="1" ht="18" customHeight="1" x14ac:dyDescent="0.3">
      <c r="A26" s="163"/>
      <c r="B26" s="164"/>
      <c r="C26" s="163"/>
      <c r="D26" s="188"/>
      <c r="E26" s="188"/>
      <c r="F26" s="188"/>
      <c r="G26" s="188"/>
      <c r="H26" s="188"/>
      <c r="I26" s="188"/>
    </row>
    <row r="27" spans="1:9" s="168" customFormat="1" ht="18" customHeight="1" x14ac:dyDescent="0.3">
      <c r="A27" s="163"/>
      <c r="B27" s="164"/>
      <c r="C27" s="163"/>
      <c r="D27" s="188"/>
      <c r="E27" s="188"/>
      <c r="F27" s="188"/>
      <c r="G27" s="188"/>
      <c r="H27" s="188"/>
      <c r="I27" s="188"/>
    </row>
    <row r="28" spans="1:9" s="168" customFormat="1" ht="18" customHeight="1" x14ac:dyDescent="0.3">
      <c r="A28" s="289" t="s">
        <v>23</v>
      </c>
      <c r="B28" s="290" t="s">
        <v>18</v>
      </c>
      <c r="C28" s="172" t="s">
        <v>35</v>
      </c>
      <c r="D28" s="173">
        <v>0</v>
      </c>
      <c r="E28" s="174">
        <v>0</v>
      </c>
      <c r="F28" s="174">
        <v>0</v>
      </c>
      <c r="G28" s="174">
        <v>0</v>
      </c>
      <c r="H28" s="174">
        <v>0</v>
      </c>
      <c r="I28" s="175">
        <v>0</v>
      </c>
    </row>
    <row r="29" spans="1:9" s="168" customFormat="1" ht="18" customHeight="1" x14ac:dyDescent="0.3">
      <c r="A29" s="289"/>
      <c r="B29" s="290"/>
      <c r="C29" s="176" t="s">
        <v>36</v>
      </c>
      <c r="D29" s="177">
        <v>0</v>
      </c>
      <c r="E29" s="178">
        <v>0</v>
      </c>
      <c r="F29" s="178">
        <v>1</v>
      </c>
      <c r="G29" s="178">
        <v>0</v>
      </c>
      <c r="H29" s="178">
        <v>0</v>
      </c>
      <c r="I29" s="179">
        <v>1</v>
      </c>
    </row>
    <row r="30" spans="1:9" s="168" customFormat="1" ht="18" customHeight="1" x14ac:dyDescent="0.3">
      <c r="A30" s="289"/>
      <c r="B30" s="290"/>
      <c r="C30" s="176" t="s">
        <v>45</v>
      </c>
      <c r="D30" s="180">
        <v>0</v>
      </c>
      <c r="E30" s="181">
        <v>0</v>
      </c>
      <c r="F30" s="181">
        <v>1</v>
      </c>
      <c r="G30" s="181">
        <v>0</v>
      </c>
      <c r="H30" s="181">
        <v>0</v>
      </c>
      <c r="I30" s="182">
        <v>1</v>
      </c>
    </row>
    <row r="31" spans="1:9" s="168" customFormat="1" ht="18" customHeight="1" x14ac:dyDescent="0.3">
      <c r="A31" s="289"/>
      <c r="B31" s="291" t="s">
        <v>19</v>
      </c>
      <c r="C31" s="176" t="s">
        <v>35</v>
      </c>
      <c r="D31" s="177">
        <v>1</v>
      </c>
      <c r="E31" s="178">
        <v>1</v>
      </c>
      <c r="F31" s="178">
        <v>0</v>
      </c>
      <c r="G31" s="178">
        <v>0</v>
      </c>
      <c r="H31" s="178">
        <v>0</v>
      </c>
      <c r="I31" s="179">
        <v>2</v>
      </c>
    </row>
    <row r="32" spans="1:9" s="168" customFormat="1" ht="18" customHeight="1" x14ac:dyDescent="0.3">
      <c r="A32" s="289"/>
      <c r="B32" s="291"/>
      <c r="C32" s="176" t="s">
        <v>36</v>
      </c>
      <c r="D32" s="177">
        <v>0</v>
      </c>
      <c r="E32" s="178">
        <v>0</v>
      </c>
      <c r="F32" s="178">
        <v>0</v>
      </c>
      <c r="G32" s="178">
        <v>0</v>
      </c>
      <c r="H32" s="178">
        <v>0</v>
      </c>
      <c r="I32" s="179">
        <v>0</v>
      </c>
    </row>
    <row r="33" spans="1:9" s="168" customFormat="1" ht="18" customHeight="1" x14ac:dyDescent="0.3">
      <c r="A33" s="289"/>
      <c r="B33" s="291"/>
      <c r="C33" s="176" t="s">
        <v>45</v>
      </c>
      <c r="D33" s="180">
        <v>1</v>
      </c>
      <c r="E33" s="181">
        <v>1</v>
      </c>
      <c r="F33" s="181">
        <v>0</v>
      </c>
      <c r="G33" s="181">
        <v>0</v>
      </c>
      <c r="H33" s="181">
        <v>0</v>
      </c>
      <c r="I33" s="182">
        <v>2</v>
      </c>
    </row>
    <row r="34" spans="1:9" s="168" customFormat="1" ht="18" customHeight="1" x14ac:dyDescent="0.3">
      <c r="A34" s="289"/>
      <c r="B34" s="291" t="s">
        <v>20</v>
      </c>
      <c r="C34" s="176" t="s">
        <v>35</v>
      </c>
      <c r="D34" s="177">
        <v>0</v>
      </c>
      <c r="E34" s="178">
        <v>0</v>
      </c>
      <c r="F34" s="178">
        <v>0</v>
      </c>
      <c r="G34" s="178">
        <v>0</v>
      </c>
      <c r="H34" s="178">
        <v>0</v>
      </c>
      <c r="I34" s="179">
        <v>0</v>
      </c>
    </row>
    <row r="35" spans="1:9" s="168" customFormat="1" ht="18" customHeight="1" x14ac:dyDescent="0.3">
      <c r="A35" s="289"/>
      <c r="B35" s="291"/>
      <c r="C35" s="176" t="s">
        <v>36</v>
      </c>
      <c r="D35" s="177">
        <v>0</v>
      </c>
      <c r="E35" s="178">
        <v>1</v>
      </c>
      <c r="F35" s="178">
        <v>0</v>
      </c>
      <c r="G35" s="178">
        <v>0</v>
      </c>
      <c r="H35" s="178">
        <v>0</v>
      </c>
      <c r="I35" s="179">
        <v>1</v>
      </c>
    </row>
    <row r="36" spans="1:9" s="168" customFormat="1" ht="18" customHeight="1" x14ac:dyDescent="0.3">
      <c r="A36" s="289"/>
      <c r="B36" s="291"/>
      <c r="C36" s="176" t="s">
        <v>45</v>
      </c>
      <c r="D36" s="180">
        <v>0</v>
      </c>
      <c r="E36" s="181">
        <v>1</v>
      </c>
      <c r="F36" s="181">
        <v>0</v>
      </c>
      <c r="G36" s="181">
        <v>0</v>
      </c>
      <c r="H36" s="181">
        <v>0</v>
      </c>
      <c r="I36" s="182">
        <v>1</v>
      </c>
    </row>
    <row r="37" spans="1:9" s="168" customFormat="1" ht="18" customHeight="1" x14ac:dyDescent="0.3">
      <c r="A37" s="289"/>
      <c r="B37" s="183" t="s">
        <v>39</v>
      </c>
      <c r="C37" s="184"/>
      <c r="D37" s="185">
        <v>1</v>
      </c>
      <c r="E37" s="186">
        <v>2</v>
      </c>
      <c r="F37" s="186">
        <v>1</v>
      </c>
      <c r="G37" s="186">
        <v>0</v>
      </c>
      <c r="H37" s="186">
        <v>0</v>
      </c>
      <c r="I37" s="187">
        <v>4</v>
      </c>
    </row>
    <row r="38" spans="1:9" s="168" customFormat="1" ht="18" customHeight="1" x14ac:dyDescent="0.3">
      <c r="A38" s="163"/>
      <c r="B38" s="164"/>
      <c r="C38" s="163"/>
      <c r="D38" s="188"/>
      <c r="E38" s="188"/>
      <c r="F38" s="188"/>
      <c r="G38" s="188"/>
      <c r="H38" s="188"/>
      <c r="I38" s="188"/>
    </row>
    <row r="39" spans="1:9" s="168" customFormat="1" ht="18" customHeight="1" x14ac:dyDescent="0.3">
      <c r="A39" s="289" t="s">
        <v>24</v>
      </c>
      <c r="B39" s="290" t="s">
        <v>18</v>
      </c>
      <c r="C39" s="172" t="s">
        <v>35</v>
      </c>
      <c r="D39" s="173">
        <v>0</v>
      </c>
      <c r="E39" s="174">
        <v>2</v>
      </c>
      <c r="F39" s="174">
        <v>1</v>
      </c>
      <c r="G39" s="174">
        <v>0</v>
      </c>
      <c r="H39" s="174">
        <v>0</v>
      </c>
      <c r="I39" s="175">
        <v>3</v>
      </c>
    </row>
    <row r="40" spans="1:9" s="168" customFormat="1" ht="18" customHeight="1" x14ac:dyDescent="0.3">
      <c r="A40" s="289"/>
      <c r="B40" s="290"/>
      <c r="C40" s="176" t="s">
        <v>36</v>
      </c>
      <c r="D40" s="177">
        <v>0</v>
      </c>
      <c r="E40" s="178">
        <v>0</v>
      </c>
      <c r="F40" s="178">
        <v>0</v>
      </c>
      <c r="G40" s="178">
        <v>0</v>
      </c>
      <c r="H40" s="178">
        <v>0</v>
      </c>
      <c r="I40" s="179">
        <v>0</v>
      </c>
    </row>
    <row r="41" spans="1:9" s="168" customFormat="1" ht="18" customHeight="1" x14ac:dyDescent="0.3">
      <c r="A41" s="289"/>
      <c r="B41" s="290"/>
      <c r="C41" s="176" t="s">
        <v>45</v>
      </c>
      <c r="D41" s="180">
        <v>0</v>
      </c>
      <c r="E41" s="181">
        <v>2</v>
      </c>
      <c r="F41" s="181">
        <v>1</v>
      </c>
      <c r="G41" s="181">
        <v>0</v>
      </c>
      <c r="H41" s="181">
        <v>0</v>
      </c>
      <c r="I41" s="182">
        <v>3</v>
      </c>
    </row>
    <row r="42" spans="1:9" s="168" customFormat="1" ht="18" customHeight="1" x14ac:dyDescent="0.3">
      <c r="A42" s="289"/>
      <c r="B42" s="291" t="s">
        <v>19</v>
      </c>
      <c r="C42" s="176" t="s">
        <v>35</v>
      </c>
      <c r="D42" s="177">
        <v>0</v>
      </c>
      <c r="E42" s="178">
        <v>2</v>
      </c>
      <c r="F42" s="178">
        <v>0</v>
      </c>
      <c r="G42" s="178">
        <v>0</v>
      </c>
      <c r="H42" s="178">
        <v>0</v>
      </c>
      <c r="I42" s="179">
        <v>2</v>
      </c>
    </row>
    <row r="43" spans="1:9" s="168" customFormat="1" ht="18" customHeight="1" x14ac:dyDescent="0.3">
      <c r="A43" s="289"/>
      <c r="B43" s="291"/>
      <c r="C43" s="176" t="s">
        <v>36</v>
      </c>
      <c r="D43" s="177">
        <v>0</v>
      </c>
      <c r="E43" s="178">
        <v>0</v>
      </c>
      <c r="F43" s="178">
        <v>0</v>
      </c>
      <c r="G43" s="178">
        <v>0</v>
      </c>
      <c r="H43" s="178">
        <v>0</v>
      </c>
      <c r="I43" s="179">
        <v>0</v>
      </c>
    </row>
    <row r="44" spans="1:9" s="168" customFormat="1" ht="18" customHeight="1" x14ac:dyDescent="0.3">
      <c r="A44" s="289"/>
      <c r="B44" s="291"/>
      <c r="C44" s="176" t="s">
        <v>45</v>
      </c>
      <c r="D44" s="180">
        <v>0</v>
      </c>
      <c r="E44" s="181">
        <v>2</v>
      </c>
      <c r="F44" s="181">
        <v>0</v>
      </c>
      <c r="G44" s="181">
        <v>0</v>
      </c>
      <c r="H44" s="181">
        <v>0</v>
      </c>
      <c r="I44" s="182">
        <v>2</v>
      </c>
    </row>
    <row r="45" spans="1:9" s="168" customFormat="1" ht="18" customHeight="1" x14ac:dyDescent="0.3">
      <c r="A45" s="289"/>
      <c r="B45" s="183" t="s">
        <v>40</v>
      </c>
      <c r="C45" s="184"/>
      <c r="D45" s="185">
        <v>0</v>
      </c>
      <c r="E45" s="186">
        <v>4</v>
      </c>
      <c r="F45" s="186">
        <v>1</v>
      </c>
      <c r="G45" s="186">
        <v>0</v>
      </c>
      <c r="H45" s="186">
        <v>0</v>
      </c>
      <c r="I45" s="187">
        <v>5</v>
      </c>
    </row>
    <row r="46" spans="1:9" s="168" customFormat="1" ht="18" customHeight="1" x14ac:dyDescent="0.3">
      <c r="A46" s="163"/>
      <c r="B46" s="164"/>
      <c r="C46" s="163"/>
      <c r="D46" s="188"/>
      <c r="E46" s="188"/>
      <c r="F46" s="188"/>
      <c r="G46" s="188"/>
      <c r="H46" s="188"/>
      <c r="I46" s="188"/>
    </row>
    <row r="47" spans="1:9" s="168" customFormat="1" ht="18" customHeight="1" x14ac:dyDescent="0.3">
      <c r="A47" s="289" t="s">
        <v>25</v>
      </c>
      <c r="B47" s="292" t="s">
        <v>19</v>
      </c>
      <c r="C47" s="172" t="s">
        <v>35</v>
      </c>
      <c r="D47" s="173">
        <v>0</v>
      </c>
      <c r="E47" s="174">
        <v>0</v>
      </c>
      <c r="F47" s="174">
        <v>0</v>
      </c>
      <c r="G47" s="174">
        <v>0</v>
      </c>
      <c r="H47" s="174">
        <v>0</v>
      </c>
      <c r="I47" s="175">
        <v>0</v>
      </c>
    </row>
    <row r="48" spans="1:9" s="168" customFormat="1" ht="18" customHeight="1" x14ac:dyDescent="0.3">
      <c r="A48" s="289"/>
      <c r="B48" s="292"/>
      <c r="C48" s="176" t="s">
        <v>36</v>
      </c>
      <c r="D48" s="177">
        <v>1</v>
      </c>
      <c r="E48" s="178">
        <v>0</v>
      </c>
      <c r="F48" s="178">
        <v>0</v>
      </c>
      <c r="G48" s="178">
        <v>0</v>
      </c>
      <c r="H48" s="178">
        <v>0</v>
      </c>
      <c r="I48" s="179">
        <v>1</v>
      </c>
    </row>
    <row r="49" spans="1:9" s="168" customFormat="1" ht="18" customHeight="1" x14ac:dyDescent="0.3">
      <c r="A49" s="289"/>
      <c r="B49" s="292"/>
      <c r="C49" s="184" t="s">
        <v>45</v>
      </c>
      <c r="D49" s="185">
        <v>1</v>
      </c>
      <c r="E49" s="186">
        <v>0</v>
      </c>
      <c r="F49" s="186">
        <v>0</v>
      </c>
      <c r="G49" s="186">
        <v>0</v>
      </c>
      <c r="H49" s="186">
        <v>0</v>
      </c>
      <c r="I49" s="187">
        <v>1</v>
      </c>
    </row>
    <row r="50" spans="1:9" s="168" customFormat="1" ht="18" customHeight="1" x14ac:dyDescent="0.3">
      <c r="A50" s="163"/>
      <c r="B50" s="164"/>
      <c r="C50" s="163"/>
      <c r="D50" s="188"/>
      <c r="E50" s="188"/>
      <c r="F50" s="188"/>
      <c r="G50" s="188"/>
      <c r="H50" s="188"/>
      <c r="I50" s="188"/>
    </row>
    <row r="51" spans="1:9" s="168" customFormat="1" ht="18" customHeight="1" x14ac:dyDescent="0.3">
      <c r="A51" s="289" t="s">
        <v>42</v>
      </c>
      <c r="B51" s="292" t="s">
        <v>19</v>
      </c>
      <c r="C51" s="172" t="s">
        <v>35</v>
      </c>
      <c r="D51" s="173">
        <v>0</v>
      </c>
      <c r="E51" s="174">
        <v>0</v>
      </c>
      <c r="F51" s="174">
        <v>0</v>
      </c>
      <c r="G51" s="174">
        <v>0</v>
      </c>
      <c r="H51" s="174">
        <v>0</v>
      </c>
      <c r="I51" s="175">
        <v>0</v>
      </c>
    </row>
    <row r="52" spans="1:9" s="168" customFormat="1" ht="18" customHeight="1" x14ac:dyDescent="0.3">
      <c r="A52" s="289"/>
      <c r="B52" s="292"/>
      <c r="C52" s="176" t="s">
        <v>36</v>
      </c>
      <c r="D52" s="177">
        <v>1</v>
      </c>
      <c r="E52" s="178">
        <v>0</v>
      </c>
      <c r="F52" s="178">
        <v>0</v>
      </c>
      <c r="G52" s="178">
        <v>0</v>
      </c>
      <c r="H52" s="178">
        <v>0</v>
      </c>
      <c r="I52" s="179">
        <v>1</v>
      </c>
    </row>
    <row r="53" spans="1:9" s="168" customFormat="1" ht="18" customHeight="1" x14ac:dyDescent="0.3">
      <c r="A53" s="289"/>
      <c r="B53" s="292"/>
      <c r="C53" s="184" t="s">
        <v>45</v>
      </c>
      <c r="D53" s="185">
        <v>1</v>
      </c>
      <c r="E53" s="186">
        <v>0</v>
      </c>
      <c r="F53" s="186">
        <v>0</v>
      </c>
      <c r="G53" s="186">
        <v>0</v>
      </c>
      <c r="H53" s="186">
        <v>0</v>
      </c>
      <c r="I53" s="187">
        <v>1</v>
      </c>
    </row>
    <row r="54" spans="1:9" s="168" customFormat="1" ht="18" customHeight="1" x14ac:dyDescent="0.3">
      <c r="A54" s="163"/>
      <c r="B54" s="164"/>
      <c r="C54" s="163"/>
      <c r="D54" s="188"/>
      <c r="E54" s="188"/>
      <c r="F54" s="188"/>
      <c r="G54" s="188"/>
      <c r="H54" s="188"/>
      <c r="I54" s="188"/>
    </row>
    <row r="55" spans="1:9" s="168" customFormat="1" ht="18" customHeight="1" x14ac:dyDescent="0.3">
      <c r="A55" s="189" t="s">
        <v>32</v>
      </c>
      <c r="B55" s="190"/>
      <c r="C55" s="191"/>
      <c r="D55" s="192">
        <v>10</v>
      </c>
      <c r="E55" s="192">
        <v>40</v>
      </c>
      <c r="F55" s="192">
        <v>15</v>
      </c>
      <c r="G55" s="192">
        <v>2</v>
      </c>
      <c r="H55" s="192">
        <v>8</v>
      </c>
      <c r="I55" s="193">
        <v>75</v>
      </c>
    </row>
  </sheetData>
  <mergeCells count="83">
    <mergeCell ref="A51:A53"/>
    <mergeCell ref="B51:B53"/>
    <mergeCell ref="A39:A45"/>
    <mergeCell ref="B39:B41"/>
    <mergeCell ref="B42:B44"/>
    <mergeCell ref="A47:A49"/>
    <mergeCell ref="B47:B49"/>
    <mergeCell ref="A16:A25"/>
    <mergeCell ref="B16:B18"/>
    <mergeCell ref="B19:B21"/>
    <mergeCell ref="B22:B24"/>
    <mergeCell ref="A28:A37"/>
    <mergeCell ref="B28:B30"/>
    <mergeCell ref="B31:B33"/>
    <mergeCell ref="B34:B36"/>
    <mergeCell ref="AJY1:AKN1"/>
    <mergeCell ref="AKO1:ALD1"/>
    <mergeCell ref="ALE1:ALT1"/>
    <mergeCell ref="ALU1:AMJ1"/>
    <mergeCell ref="A5:A14"/>
    <mergeCell ref="B5:B7"/>
    <mergeCell ref="B8:B10"/>
    <mergeCell ref="B11:B13"/>
    <mergeCell ref="AGW1:AHL1"/>
    <mergeCell ref="AHM1:AIB1"/>
    <mergeCell ref="AIC1:AIR1"/>
    <mergeCell ref="AIS1:AJH1"/>
    <mergeCell ref="AJI1:AJX1"/>
    <mergeCell ref="ADU1:AEJ1"/>
    <mergeCell ref="AEK1:AEZ1"/>
    <mergeCell ref="AFA1:AFP1"/>
    <mergeCell ref="AFQ1:AGF1"/>
    <mergeCell ref="AGG1:AGV1"/>
    <mergeCell ref="AAS1:ABH1"/>
    <mergeCell ref="ABI1:ABX1"/>
    <mergeCell ref="ABY1:ACN1"/>
    <mergeCell ref="ACO1:ADD1"/>
    <mergeCell ref="ADE1:ADT1"/>
    <mergeCell ref="XQ1:YF1"/>
    <mergeCell ref="YG1:YV1"/>
    <mergeCell ref="YW1:ZL1"/>
    <mergeCell ref="ZM1:AAB1"/>
    <mergeCell ref="AAC1:AAR1"/>
    <mergeCell ref="UO1:VD1"/>
    <mergeCell ref="VE1:VT1"/>
    <mergeCell ref="VU1:WJ1"/>
    <mergeCell ref="WK1:WZ1"/>
    <mergeCell ref="XA1:XP1"/>
    <mergeCell ref="RM1:SB1"/>
    <mergeCell ref="SC1:SR1"/>
    <mergeCell ref="SS1:TH1"/>
    <mergeCell ref="TI1:TX1"/>
    <mergeCell ref="TY1:UN1"/>
    <mergeCell ref="OK1:OZ1"/>
    <mergeCell ref="PA1:PP1"/>
    <mergeCell ref="PQ1:QF1"/>
    <mergeCell ref="QG1:QV1"/>
    <mergeCell ref="QW1:RL1"/>
    <mergeCell ref="LI1:LX1"/>
    <mergeCell ref="LY1:MN1"/>
    <mergeCell ref="MO1:ND1"/>
    <mergeCell ref="NE1:NT1"/>
    <mergeCell ref="NU1:OJ1"/>
    <mergeCell ref="IG1:IV1"/>
    <mergeCell ref="IW1:JL1"/>
    <mergeCell ref="JM1:KB1"/>
    <mergeCell ref="KC1:KR1"/>
    <mergeCell ref="KS1:LH1"/>
    <mergeCell ref="FE1:FT1"/>
    <mergeCell ref="FU1:GJ1"/>
    <mergeCell ref="GK1:GZ1"/>
    <mergeCell ref="HA1:HP1"/>
    <mergeCell ref="HQ1:IF1"/>
    <mergeCell ref="CC1:CR1"/>
    <mergeCell ref="CS1:DH1"/>
    <mergeCell ref="DI1:DX1"/>
    <mergeCell ref="DY1:EN1"/>
    <mergeCell ref="EO1:FD1"/>
    <mergeCell ref="A1:I1"/>
    <mergeCell ref="Q1:AF1"/>
    <mergeCell ref="AG1:AV1"/>
    <mergeCell ref="AW1:BL1"/>
    <mergeCell ref="BM1:CB1"/>
  </mergeCells>
  <pageMargins left="0.7" right="0.7" top="0.75" bottom="0.75" header="0.51180555555555496" footer="0.3"/>
  <pageSetup paperSize="9" scale="72" orientation="portrait" horizontalDpi="300" verticalDpi="300"/>
  <headerFooter>
    <oddFooter>&amp;LDPE-ACTES CO
&amp;D</odd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2"/>
  <sheetViews>
    <sheetView tabSelected="1" zoomScaleNormal="100" workbookViewId="0">
      <selection activeCell="Q19" sqref="Q19"/>
    </sheetView>
  </sheetViews>
  <sheetFormatPr baseColWidth="10" defaultColWidth="9.109375" defaultRowHeight="14.4" x14ac:dyDescent="0.3"/>
  <cols>
    <col min="1" max="1" width="8" style="113" customWidth="1"/>
    <col min="2" max="4" width="6.5546875" style="113" customWidth="1"/>
    <col min="5" max="5" width="5.6640625" style="113" customWidth="1"/>
    <col min="6" max="6" width="7.33203125" style="113" customWidth="1"/>
    <col min="7" max="7" width="4" style="113" customWidth="1"/>
    <col min="8" max="10" width="6.21875" style="113" customWidth="1"/>
    <col min="11" max="11" width="5.6640625" style="113" customWidth="1"/>
    <col min="12" max="12" width="6.44140625" style="113" customWidth="1"/>
    <col min="13" max="13" width="3.6640625" style="113" customWidth="1"/>
    <col min="14" max="14" width="6.5546875" style="113" customWidth="1"/>
    <col min="15" max="15" width="9.109375" style="113"/>
    <col min="16" max="18" width="9.109375" style="111"/>
    <col min="19" max="1024" width="9.109375" style="113"/>
  </cols>
  <sheetData>
    <row r="1" spans="1:21" ht="46.5" customHeight="1" x14ac:dyDescent="0.3">
      <c r="A1" s="293" t="s">
        <v>46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3"/>
      <c r="P1" s="3"/>
      <c r="Q1" s="3"/>
      <c r="R1" s="3"/>
      <c r="S1" s="3"/>
      <c r="T1" s="3"/>
      <c r="U1" s="3"/>
    </row>
    <row r="3" spans="1:21" ht="12.75" customHeight="1" x14ac:dyDescent="0.3">
      <c r="B3" s="294" t="s">
        <v>47</v>
      </c>
      <c r="C3" s="294"/>
      <c r="D3" s="294"/>
      <c r="E3" s="294"/>
      <c r="F3" s="294"/>
      <c r="G3" s="194"/>
      <c r="H3" s="294" t="s">
        <v>48</v>
      </c>
      <c r="I3" s="294"/>
      <c r="J3" s="294"/>
      <c r="K3" s="294"/>
      <c r="L3" s="294"/>
      <c r="M3" s="137"/>
      <c r="N3" s="295" t="s">
        <v>21</v>
      </c>
    </row>
    <row r="4" spans="1:21" s="200" customFormat="1" ht="26.4" x14ac:dyDescent="0.25">
      <c r="A4" s="196" t="s">
        <v>49</v>
      </c>
      <c r="B4" s="195" t="s">
        <v>18</v>
      </c>
      <c r="C4" s="195" t="s">
        <v>50</v>
      </c>
      <c r="D4" s="195" t="s">
        <v>51</v>
      </c>
      <c r="E4" s="195" t="s">
        <v>21</v>
      </c>
      <c r="F4" s="197" t="s">
        <v>34</v>
      </c>
      <c r="G4" s="198"/>
      <c r="H4" s="195" t="s">
        <v>18</v>
      </c>
      <c r="I4" s="195" t="s">
        <v>50</v>
      </c>
      <c r="J4" s="195" t="s">
        <v>51</v>
      </c>
      <c r="K4" s="195" t="s">
        <v>21</v>
      </c>
      <c r="L4" s="197" t="s">
        <v>34</v>
      </c>
      <c r="M4" s="199"/>
      <c r="N4" s="295"/>
      <c r="P4" s="201"/>
      <c r="Q4" s="201"/>
      <c r="R4" s="201"/>
    </row>
    <row r="5" spans="1:21" x14ac:dyDescent="0.3">
      <c r="A5" s="202"/>
      <c r="B5" s="111"/>
      <c r="C5" s="111"/>
      <c r="D5" s="111"/>
      <c r="E5" s="111"/>
      <c r="F5" s="112"/>
      <c r="G5" s="112"/>
      <c r="H5" s="111"/>
      <c r="I5" s="111"/>
      <c r="J5" s="111"/>
      <c r="K5" s="111"/>
      <c r="L5" s="112"/>
      <c r="M5" s="111"/>
      <c r="N5" s="111"/>
    </row>
    <row r="6" spans="1:21" ht="16.5" customHeight="1" x14ac:dyDescent="0.3">
      <c r="A6" s="296" t="s">
        <v>17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21" s="162" customFormat="1" ht="16.5" customHeight="1" x14ac:dyDescent="0.3">
      <c r="A7" s="203" t="s">
        <v>9</v>
      </c>
      <c r="B7" s="118">
        <v>18</v>
      </c>
      <c r="C7" s="118">
        <v>37</v>
      </c>
      <c r="D7" s="118">
        <v>41</v>
      </c>
      <c r="E7" s="118">
        <v>96</v>
      </c>
      <c r="F7" s="106">
        <v>0.46153846153846201</v>
      </c>
      <c r="G7" s="106"/>
      <c r="H7" s="118">
        <v>2</v>
      </c>
      <c r="I7" s="118">
        <v>5</v>
      </c>
      <c r="J7" s="118">
        <v>8</v>
      </c>
      <c r="K7" s="118">
        <v>15</v>
      </c>
      <c r="L7" s="106">
        <v>0.65217391304347805</v>
      </c>
      <c r="M7" s="118"/>
      <c r="N7" s="118">
        <v>111</v>
      </c>
      <c r="P7" s="118"/>
      <c r="Q7" s="118"/>
      <c r="R7" s="118"/>
    </row>
    <row r="8" spans="1:21" s="162" customFormat="1" ht="16.5" customHeight="1" x14ac:dyDescent="0.3">
      <c r="A8" s="203" t="s">
        <v>10</v>
      </c>
      <c r="B8" s="118">
        <v>23</v>
      </c>
      <c r="C8" s="118">
        <v>49</v>
      </c>
      <c r="D8" s="118">
        <v>30</v>
      </c>
      <c r="E8" s="118">
        <v>102</v>
      </c>
      <c r="F8" s="106">
        <v>0.49038461538461497</v>
      </c>
      <c r="G8" s="106"/>
      <c r="H8" s="118">
        <v>2</v>
      </c>
      <c r="I8" s="118">
        <v>1</v>
      </c>
      <c r="J8" s="118">
        <v>2</v>
      </c>
      <c r="K8" s="118">
        <v>5</v>
      </c>
      <c r="L8" s="106">
        <v>0.217391304347826</v>
      </c>
      <c r="M8" s="118"/>
      <c r="N8" s="118">
        <v>107</v>
      </c>
      <c r="P8" s="118"/>
      <c r="Q8" s="118"/>
      <c r="R8" s="118"/>
    </row>
    <row r="9" spans="1:21" s="162" customFormat="1" ht="16.5" customHeight="1" x14ac:dyDescent="0.3">
      <c r="A9" s="203" t="s">
        <v>11</v>
      </c>
      <c r="B9" s="118">
        <v>1</v>
      </c>
      <c r="C9" s="118">
        <v>3</v>
      </c>
      <c r="D9" s="118">
        <v>2</v>
      </c>
      <c r="E9" s="118">
        <v>6</v>
      </c>
      <c r="F9" s="106">
        <v>2.8846153846153799E-2</v>
      </c>
      <c r="G9" s="106"/>
      <c r="H9" s="118">
        <v>0</v>
      </c>
      <c r="I9" s="118">
        <v>0</v>
      </c>
      <c r="J9" s="118">
        <v>0</v>
      </c>
      <c r="K9" s="118">
        <v>0</v>
      </c>
      <c r="L9" s="106">
        <v>0</v>
      </c>
      <c r="M9" s="118"/>
      <c r="N9" s="118">
        <v>6</v>
      </c>
      <c r="P9" s="118"/>
      <c r="Q9" s="118"/>
      <c r="R9" s="118"/>
    </row>
    <row r="10" spans="1:21" s="162" customFormat="1" ht="16.5" customHeight="1" x14ac:dyDescent="0.3">
      <c r="A10" s="203" t="s">
        <v>12</v>
      </c>
      <c r="B10" s="118">
        <v>0</v>
      </c>
      <c r="C10" s="118">
        <v>1</v>
      </c>
      <c r="D10" s="118">
        <v>0</v>
      </c>
      <c r="E10" s="118">
        <v>1</v>
      </c>
      <c r="F10" s="106">
        <v>4.8076923076923097E-3</v>
      </c>
      <c r="G10" s="106"/>
      <c r="H10" s="118">
        <v>0</v>
      </c>
      <c r="I10" s="118">
        <v>0</v>
      </c>
      <c r="J10" s="118">
        <v>0</v>
      </c>
      <c r="K10" s="118">
        <v>0</v>
      </c>
      <c r="L10" s="106">
        <v>0</v>
      </c>
      <c r="M10" s="118"/>
      <c r="N10" s="118">
        <v>1</v>
      </c>
      <c r="P10" s="118"/>
      <c r="Q10" s="118"/>
      <c r="R10" s="118"/>
    </row>
    <row r="11" spans="1:21" s="162" customFormat="1" ht="16.5" customHeight="1" x14ac:dyDescent="0.3">
      <c r="A11" s="203" t="s">
        <v>8</v>
      </c>
      <c r="B11" s="118">
        <v>1</v>
      </c>
      <c r="C11" s="118">
        <v>2</v>
      </c>
      <c r="D11" s="118">
        <v>0</v>
      </c>
      <c r="E11" s="118">
        <v>3</v>
      </c>
      <c r="F11" s="106">
        <v>1.44230769230769E-2</v>
      </c>
      <c r="G11" s="106"/>
      <c r="H11" s="118">
        <v>0</v>
      </c>
      <c r="I11" s="118">
        <v>1</v>
      </c>
      <c r="J11" s="118">
        <v>2</v>
      </c>
      <c r="K11" s="118">
        <v>3</v>
      </c>
      <c r="L11" s="106">
        <v>0.13043478260869601</v>
      </c>
      <c r="M11" s="118"/>
      <c r="N11" s="118">
        <v>6</v>
      </c>
      <c r="P11" s="118"/>
      <c r="Q11" s="118"/>
      <c r="R11" s="118"/>
    </row>
    <row r="12" spans="1:21" s="162" customFormat="1" ht="16.5" customHeight="1" x14ac:dyDescent="0.3">
      <c r="A12" s="203" t="s">
        <v>21</v>
      </c>
      <c r="B12" s="118">
        <v>43</v>
      </c>
      <c r="C12" s="118">
        <v>92</v>
      </c>
      <c r="D12" s="118">
        <v>73</v>
      </c>
      <c r="E12" s="118">
        <v>208</v>
      </c>
      <c r="F12" s="204">
        <v>1</v>
      </c>
      <c r="G12" s="204"/>
      <c r="H12" s="118">
        <v>4</v>
      </c>
      <c r="I12" s="118">
        <v>7</v>
      </c>
      <c r="J12" s="118">
        <v>12</v>
      </c>
      <c r="K12" s="118">
        <v>23</v>
      </c>
      <c r="L12" s="204">
        <v>1</v>
      </c>
      <c r="M12" s="118"/>
      <c r="N12" s="118">
        <v>231</v>
      </c>
      <c r="P12" s="118"/>
      <c r="Q12" s="118"/>
      <c r="R12" s="118"/>
    </row>
    <row r="13" spans="1:21" s="162" customFormat="1" ht="16.5" customHeight="1" x14ac:dyDescent="0.3">
      <c r="B13" s="118"/>
      <c r="C13" s="118"/>
      <c r="D13" s="118"/>
      <c r="E13" s="118"/>
      <c r="F13" s="106"/>
      <c r="G13" s="106"/>
      <c r="H13" s="118"/>
      <c r="I13" s="118"/>
      <c r="J13" s="118"/>
      <c r="K13" s="118"/>
      <c r="L13" s="106"/>
      <c r="M13" s="118"/>
      <c r="N13" s="118"/>
      <c r="P13" s="118"/>
      <c r="Q13" s="118"/>
      <c r="R13" s="118"/>
    </row>
    <row r="14" spans="1:21" s="162" customFormat="1" ht="16.5" customHeight="1" x14ac:dyDescent="0.3">
      <c r="A14" s="297" t="s">
        <v>22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P14" s="118"/>
      <c r="Q14" s="118"/>
      <c r="R14" s="118"/>
    </row>
    <row r="15" spans="1:21" s="162" customFormat="1" ht="16.5" customHeight="1" x14ac:dyDescent="0.3">
      <c r="A15" s="203" t="s">
        <v>9</v>
      </c>
      <c r="B15" s="118">
        <v>47</v>
      </c>
      <c r="C15" s="118">
        <v>109</v>
      </c>
      <c r="D15" s="118">
        <v>143</v>
      </c>
      <c r="E15" s="118">
        <v>299</v>
      </c>
      <c r="F15" s="106">
        <v>0.29810568295114598</v>
      </c>
      <c r="G15" s="106"/>
      <c r="H15" s="118">
        <v>0</v>
      </c>
      <c r="I15" s="118">
        <v>4</v>
      </c>
      <c r="J15" s="118">
        <v>4</v>
      </c>
      <c r="K15" s="118">
        <v>8</v>
      </c>
      <c r="L15" s="106">
        <v>0.66666666666666696</v>
      </c>
      <c r="M15" s="118"/>
      <c r="N15" s="118">
        <v>307</v>
      </c>
      <c r="P15" s="118"/>
      <c r="Q15" s="118"/>
      <c r="R15" s="118"/>
    </row>
    <row r="16" spans="1:21" s="162" customFormat="1" ht="16.5" customHeight="1" x14ac:dyDescent="0.3">
      <c r="A16" s="203" t="s">
        <v>10</v>
      </c>
      <c r="B16" s="118">
        <v>210</v>
      </c>
      <c r="C16" s="118">
        <v>197</v>
      </c>
      <c r="D16" s="118">
        <v>139</v>
      </c>
      <c r="E16" s="118">
        <v>546</v>
      </c>
      <c r="F16" s="106">
        <v>0.54436689930209403</v>
      </c>
      <c r="G16" s="106"/>
      <c r="H16" s="118">
        <v>0</v>
      </c>
      <c r="I16" s="118">
        <v>1</v>
      </c>
      <c r="J16" s="118">
        <v>3</v>
      </c>
      <c r="K16" s="118">
        <v>4</v>
      </c>
      <c r="L16" s="106">
        <v>0.33333333333333298</v>
      </c>
      <c r="M16" s="118"/>
      <c r="N16" s="118">
        <v>550</v>
      </c>
      <c r="P16" s="118"/>
      <c r="Q16" s="118"/>
      <c r="R16" s="118"/>
    </row>
    <row r="17" spans="1:18" s="162" customFormat="1" ht="16.5" customHeight="1" x14ac:dyDescent="0.3">
      <c r="A17" s="203" t="s">
        <v>11</v>
      </c>
      <c r="B17" s="118">
        <v>57</v>
      </c>
      <c r="C17" s="118">
        <v>35</v>
      </c>
      <c r="D17" s="118">
        <v>31</v>
      </c>
      <c r="E17" s="118">
        <v>123</v>
      </c>
      <c r="F17" s="106">
        <v>0.122632103688933</v>
      </c>
      <c r="G17" s="106"/>
      <c r="H17" s="118">
        <v>0</v>
      </c>
      <c r="I17" s="118">
        <v>0</v>
      </c>
      <c r="J17" s="118">
        <v>0</v>
      </c>
      <c r="K17" s="118">
        <v>0</v>
      </c>
      <c r="L17" s="106">
        <v>0</v>
      </c>
      <c r="M17" s="118"/>
      <c r="N17" s="118">
        <v>123</v>
      </c>
      <c r="P17" s="118"/>
      <c r="Q17" s="118"/>
      <c r="R17" s="118"/>
    </row>
    <row r="18" spans="1:18" s="162" customFormat="1" ht="16.5" customHeight="1" x14ac:dyDescent="0.3">
      <c r="A18" s="203" t="s">
        <v>12</v>
      </c>
      <c r="B18" s="118">
        <v>0</v>
      </c>
      <c r="C18" s="118">
        <v>3</v>
      </c>
      <c r="D18" s="118">
        <v>0</v>
      </c>
      <c r="E18" s="118">
        <v>3</v>
      </c>
      <c r="F18" s="106">
        <v>2.9910269192422699E-3</v>
      </c>
      <c r="G18" s="106"/>
      <c r="H18" s="118">
        <v>0</v>
      </c>
      <c r="I18" s="118">
        <v>0</v>
      </c>
      <c r="J18" s="118">
        <v>0</v>
      </c>
      <c r="K18" s="118">
        <v>0</v>
      </c>
      <c r="L18" s="106">
        <v>0</v>
      </c>
      <c r="M18" s="118"/>
      <c r="N18" s="118">
        <v>3</v>
      </c>
      <c r="P18" s="118"/>
      <c r="Q18" s="118"/>
      <c r="R18" s="118"/>
    </row>
    <row r="19" spans="1:18" s="162" customFormat="1" ht="16.5" customHeight="1" x14ac:dyDescent="0.3">
      <c r="A19" s="203" t="s">
        <v>8</v>
      </c>
      <c r="B19" s="118">
        <v>15</v>
      </c>
      <c r="C19" s="118">
        <v>8</v>
      </c>
      <c r="D19" s="118">
        <v>9</v>
      </c>
      <c r="E19" s="118">
        <v>32</v>
      </c>
      <c r="F19" s="106">
        <v>3.1904287138584203E-2</v>
      </c>
      <c r="G19" s="106"/>
      <c r="H19" s="118">
        <v>0</v>
      </c>
      <c r="I19" s="118">
        <v>0</v>
      </c>
      <c r="J19" s="118">
        <v>0</v>
      </c>
      <c r="K19" s="118">
        <v>0</v>
      </c>
      <c r="L19" s="106">
        <v>0</v>
      </c>
      <c r="M19" s="118"/>
      <c r="N19" s="118">
        <v>32</v>
      </c>
      <c r="P19" s="118"/>
      <c r="Q19" s="118"/>
      <c r="R19" s="118"/>
    </row>
    <row r="20" spans="1:18" s="162" customFormat="1" ht="16.5" customHeight="1" x14ac:dyDescent="0.3">
      <c r="A20" s="203" t="s">
        <v>21</v>
      </c>
      <c r="B20" s="118">
        <v>329</v>
      </c>
      <c r="C20" s="118">
        <v>352</v>
      </c>
      <c r="D20" s="118">
        <v>322</v>
      </c>
      <c r="E20" s="118">
        <v>1003</v>
      </c>
      <c r="F20" s="204">
        <v>1</v>
      </c>
      <c r="G20" s="204"/>
      <c r="H20" s="118">
        <v>0</v>
      </c>
      <c r="I20" s="118">
        <v>5</v>
      </c>
      <c r="J20" s="118">
        <v>7</v>
      </c>
      <c r="K20" s="118">
        <v>12</v>
      </c>
      <c r="L20" s="204">
        <v>1</v>
      </c>
      <c r="M20" s="118"/>
      <c r="N20" s="118">
        <v>1015</v>
      </c>
      <c r="P20" s="118"/>
      <c r="Q20" s="118"/>
      <c r="R20" s="118"/>
    </row>
    <row r="21" spans="1:18" s="162" customFormat="1" ht="16.5" customHeight="1" x14ac:dyDescent="0.3">
      <c r="B21" s="118"/>
      <c r="C21" s="118"/>
      <c r="D21" s="118"/>
      <c r="E21" s="118"/>
      <c r="F21" s="106"/>
      <c r="G21" s="106"/>
      <c r="H21" s="118"/>
      <c r="I21" s="118"/>
      <c r="J21" s="118"/>
      <c r="K21" s="118"/>
      <c r="L21" s="106"/>
      <c r="M21" s="118"/>
      <c r="N21" s="118"/>
      <c r="P21" s="118"/>
      <c r="Q21" s="118"/>
      <c r="R21" s="118"/>
    </row>
    <row r="22" spans="1:18" s="162" customFormat="1" ht="16.5" customHeight="1" x14ac:dyDescent="0.3">
      <c r="A22" s="297" t="s">
        <v>23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P22" s="118"/>
      <c r="Q22" s="118"/>
      <c r="R22" s="118"/>
    </row>
    <row r="23" spans="1:18" s="162" customFormat="1" ht="16.5" customHeight="1" x14ac:dyDescent="0.3">
      <c r="A23" s="203" t="s">
        <v>9</v>
      </c>
      <c r="B23" s="118">
        <v>12</v>
      </c>
      <c r="C23" s="118">
        <v>42</v>
      </c>
      <c r="D23" s="118">
        <v>64</v>
      </c>
      <c r="E23" s="118">
        <v>118</v>
      </c>
      <c r="F23" s="106">
        <v>0.37820512820512803</v>
      </c>
      <c r="G23" s="106"/>
      <c r="H23" s="118">
        <v>1</v>
      </c>
      <c r="I23" s="118">
        <v>1</v>
      </c>
      <c r="J23" s="118">
        <v>0</v>
      </c>
      <c r="K23" s="118">
        <v>2</v>
      </c>
      <c r="L23" s="204">
        <v>1</v>
      </c>
      <c r="M23" s="118"/>
      <c r="N23" s="118">
        <v>120</v>
      </c>
      <c r="P23" s="118"/>
      <c r="Q23" s="118"/>
      <c r="R23" s="118"/>
    </row>
    <row r="24" spans="1:18" s="162" customFormat="1" ht="16.5" customHeight="1" x14ac:dyDescent="0.3">
      <c r="A24" s="203" t="s">
        <v>10</v>
      </c>
      <c r="B24" s="118">
        <v>30</v>
      </c>
      <c r="C24" s="118">
        <v>65</v>
      </c>
      <c r="D24" s="118">
        <v>50</v>
      </c>
      <c r="E24" s="118">
        <v>145</v>
      </c>
      <c r="F24" s="106">
        <v>0.46474358974358998</v>
      </c>
      <c r="G24" s="106"/>
      <c r="H24" s="118">
        <v>0</v>
      </c>
      <c r="I24" s="118">
        <v>0</v>
      </c>
      <c r="J24" s="118">
        <v>0</v>
      </c>
      <c r="K24" s="118">
        <v>0</v>
      </c>
      <c r="L24" s="106">
        <v>0</v>
      </c>
      <c r="M24" s="118"/>
      <c r="N24" s="118">
        <v>145</v>
      </c>
      <c r="P24" s="118"/>
      <c r="Q24" s="118"/>
      <c r="R24" s="118"/>
    </row>
    <row r="25" spans="1:18" s="162" customFormat="1" ht="16.5" customHeight="1" x14ac:dyDescent="0.3">
      <c r="A25" s="203" t="s">
        <v>11</v>
      </c>
      <c r="B25" s="118">
        <v>15</v>
      </c>
      <c r="C25" s="118">
        <v>11</v>
      </c>
      <c r="D25" s="118">
        <v>8</v>
      </c>
      <c r="E25" s="118">
        <v>34</v>
      </c>
      <c r="F25" s="106">
        <v>0.108974358974359</v>
      </c>
      <c r="G25" s="106"/>
      <c r="H25" s="118">
        <v>0</v>
      </c>
      <c r="I25" s="118">
        <v>0</v>
      </c>
      <c r="J25" s="118">
        <v>0</v>
      </c>
      <c r="K25" s="118">
        <v>0</v>
      </c>
      <c r="L25" s="106">
        <v>0</v>
      </c>
      <c r="M25" s="118"/>
      <c r="N25" s="118">
        <v>34</v>
      </c>
      <c r="P25" s="118"/>
      <c r="Q25" s="118"/>
      <c r="R25" s="118"/>
    </row>
    <row r="26" spans="1:18" s="162" customFormat="1" ht="16.5" customHeight="1" x14ac:dyDescent="0.3">
      <c r="A26" s="203" t="s">
        <v>12</v>
      </c>
      <c r="B26" s="118">
        <v>0</v>
      </c>
      <c r="C26" s="118">
        <v>1</v>
      </c>
      <c r="D26" s="118">
        <v>1</v>
      </c>
      <c r="E26" s="118">
        <v>2</v>
      </c>
      <c r="F26" s="106">
        <v>6.41025641025641E-3</v>
      </c>
      <c r="G26" s="106"/>
      <c r="H26" s="118">
        <v>0</v>
      </c>
      <c r="I26" s="118">
        <v>0</v>
      </c>
      <c r="J26" s="118">
        <v>0</v>
      </c>
      <c r="K26" s="118">
        <v>0</v>
      </c>
      <c r="L26" s="106">
        <v>0</v>
      </c>
      <c r="M26" s="118"/>
      <c r="N26" s="118">
        <v>2</v>
      </c>
      <c r="P26" s="118"/>
      <c r="Q26" s="118"/>
      <c r="R26" s="118"/>
    </row>
    <row r="27" spans="1:18" s="162" customFormat="1" ht="16.5" customHeight="1" x14ac:dyDescent="0.3">
      <c r="A27" s="203" t="s">
        <v>8</v>
      </c>
      <c r="B27" s="118">
        <v>3</v>
      </c>
      <c r="C27" s="118">
        <v>6</v>
      </c>
      <c r="D27" s="118">
        <v>4</v>
      </c>
      <c r="E27" s="118">
        <v>13</v>
      </c>
      <c r="F27" s="106">
        <v>4.1666666666666699E-2</v>
      </c>
      <c r="G27" s="106"/>
      <c r="H27" s="118">
        <v>0</v>
      </c>
      <c r="I27" s="118">
        <v>0</v>
      </c>
      <c r="J27" s="118">
        <v>0</v>
      </c>
      <c r="K27" s="118">
        <v>0</v>
      </c>
      <c r="L27" s="106">
        <v>0</v>
      </c>
      <c r="M27" s="118"/>
      <c r="N27" s="118">
        <v>13</v>
      </c>
      <c r="P27" s="118"/>
      <c r="Q27" s="118"/>
      <c r="R27" s="118"/>
    </row>
    <row r="28" spans="1:18" s="162" customFormat="1" ht="16.5" customHeight="1" x14ac:dyDescent="0.3">
      <c r="A28" s="203" t="s">
        <v>21</v>
      </c>
      <c r="B28" s="118">
        <v>60</v>
      </c>
      <c r="C28" s="118">
        <v>125</v>
      </c>
      <c r="D28" s="118">
        <v>127</v>
      </c>
      <c r="E28" s="118">
        <v>312</v>
      </c>
      <c r="F28" s="204">
        <v>1</v>
      </c>
      <c r="G28" s="204"/>
      <c r="H28" s="118">
        <v>1</v>
      </c>
      <c r="I28" s="118">
        <v>1</v>
      </c>
      <c r="J28" s="118">
        <v>0</v>
      </c>
      <c r="K28" s="118">
        <v>2</v>
      </c>
      <c r="L28" s="204">
        <v>1</v>
      </c>
      <c r="M28" s="118"/>
      <c r="N28" s="118">
        <v>314</v>
      </c>
      <c r="P28" s="118"/>
      <c r="Q28" s="118"/>
      <c r="R28" s="118"/>
    </row>
    <row r="29" spans="1:18" s="162" customFormat="1" ht="16.5" customHeight="1" x14ac:dyDescent="0.3">
      <c r="B29" s="118"/>
      <c r="C29" s="118"/>
      <c r="D29" s="118"/>
      <c r="E29" s="118"/>
      <c r="F29" s="106"/>
      <c r="G29" s="106"/>
      <c r="H29" s="118"/>
      <c r="I29" s="118"/>
      <c r="J29" s="118"/>
      <c r="K29" s="118"/>
      <c r="L29" s="106"/>
      <c r="M29" s="118"/>
      <c r="N29" s="118"/>
      <c r="P29" s="118"/>
      <c r="Q29" s="118"/>
      <c r="R29" s="118"/>
    </row>
    <row r="30" spans="1:18" s="162" customFormat="1" ht="16.5" customHeight="1" x14ac:dyDescent="0.3">
      <c r="A30" s="297" t="s">
        <v>24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P30" s="118"/>
      <c r="Q30" s="118"/>
      <c r="R30" s="118"/>
    </row>
    <row r="31" spans="1:18" s="162" customFormat="1" ht="16.5" customHeight="1" x14ac:dyDescent="0.3">
      <c r="A31" s="203" t="s">
        <v>9</v>
      </c>
      <c r="B31" s="118">
        <v>3</v>
      </c>
      <c r="C31" s="118">
        <v>10</v>
      </c>
      <c r="D31" s="118">
        <v>10</v>
      </c>
      <c r="E31" s="118">
        <v>23</v>
      </c>
      <c r="F31" s="106">
        <v>0.19166666666666701</v>
      </c>
      <c r="G31" s="106"/>
      <c r="H31" s="118">
        <v>0</v>
      </c>
      <c r="I31" s="118">
        <v>0</v>
      </c>
      <c r="J31" s="118">
        <v>1</v>
      </c>
      <c r="K31" s="118">
        <v>1</v>
      </c>
      <c r="L31" s="106">
        <v>0.5</v>
      </c>
      <c r="M31" s="118"/>
      <c r="N31" s="118">
        <v>24</v>
      </c>
      <c r="P31" s="118"/>
      <c r="Q31" s="118"/>
      <c r="R31" s="118"/>
    </row>
    <row r="32" spans="1:18" s="162" customFormat="1" ht="16.5" customHeight="1" x14ac:dyDescent="0.3">
      <c r="A32" s="203" t="s">
        <v>10</v>
      </c>
      <c r="B32" s="118">
        <v>40</v>
      </c>
      <c r="C32" s="118">
        <v>39</v>
      </c>
      <c r="D32" s="118">
        <v>8</v>
      </c>
      <c r="E32" s="118">
        <v>87</v>
      </c>
      <c r="F32" s="106">
        <v>0.72499999999999998</v>
      </c>
      <c r="G32" s="106"/>
      <c r="H32" s="118">
        <v>0</v>
      </c>
      <c r="I32" s="118">
        <v>0</v>
      </c>
      <c r="J32" s="118">
        <v>1</v>
      </c>
      <c r="K32" s="118">
        <v>1</v>
      </c>
      <c r="L32" s="106">
        <v>0.5</v>
      </c>
      <c r="M32" s="118"/>
      <c r="N32" s="118">
        <v>88</v>
      </c>
      <c r="P32" s="118"/>
      <c r="Q32" s="118"/>
      <c r="R32" s="118"/>
    </row>
    <row r="33" spans="1:18" s="162" customFormat="1" ht="16.5" customHeight="1" x14ac:dyDescent="0.3">
      <c r="A33" s="203" t="s">
        <v>11</v>
      </c>
      <c r="B33" s="118">
        <v>6</v>
      </c>
      <c r="C33" s="118">
        <v>1</v>
      </c>
      <c r="D33" s="118">
        <v>1</v>
      </c>
      <c r="E33" s="118">
        <v>8</v>
      </c>
      <c r="F33" s="106">
        <v>6.6666666666666693E-2</v>
      </c>
      <c r="G33" s="106"/>
      <c r="H33" s="118">
        <v>0</v>
      </c>
      <c r="I33" s="118">
        <v>0</v>
      </c>
      <c r="J33" s="118">
        <v>0</v>
      </c>
      <c r="K33" s="118">
        <v>0</v>
      </c>
      <c r="L33" s="106">
        <v>0</v>
      </c>
      <c r="M33" s="118"/>
      <c r="N33" s="118">
        <v>8</v>
      </c>
      <c r="P33" s="118"/>
      <c r="Q33" s="118"/>
      <c r="R33" s="118"/>
    </row>
    <row r="34" spans="1:18" s="162" customFormat="1" ht="16.5" customHeight="1" x14ac:dyDescent="0.3">
      <c r="A34" s="203" t="s">
        <v>12</v>
      </c>
      <c r="B34" s="118">
        <v>1</v>
      </c>
      <c r="C34" s="118">
        <v>0</v>
      </c>
      <c r="D34" s="118">
        <v>0</v>
      </c>
      <c r="E34" s="118">
        <v>1</v>
      </c>
      <c r="F34" s="106">
        <v>8.3333333333333297E-3</v>
      </c>
      <c r="G34" s="106"/>
      <c r="H34" s="118">
        <v>0</v>
      </c>
      <c r="I34" s="118">
        <v>0</v>
      </c>
      <c r="J34" s="118">
        <v>0</v>
      </c>
      <c r="K34" s="118">
        <v>0</v>
      </c>
      <c r="L34" s="106">
        <v>0</v>
      </c>
      <c r="M34" s="118"/>
      <c r="N34" s="118">
        <v>1</v>
      </c>
      <c r="P34" s="118"/>
      <c r="Q34" s="118"/>
      <c r="R34" s="118"/>
    </row>
    <row r="35" spans="1:18" s="162" customFormat="1" ht="16.5" customHeight="1" x14ac:dyDescent="0.3">
      <c r="A35" s="203" t="s">
        <v>8</v>
      </c>
      <c r="B35" s="118">
        <v>0</v>
      </c>
      <c r="C35" s="118">
        <v>1</v>
      </c>
      <c r="D35" s="118">
        <v>0</v>
      </c>
      <c r="E35" s="118">
        <v>1</v>
      </c>
      <c r="F35" s="106">
        <v>8.3333333333333297E-3</v>
      </c>
      <c r="G35" s="106"/>
      <c r="H35" s="118">
        <v>0</v>
      </c>
      <c r="I35" s="118">
        <v>0</v>
      </c>
      <c r="J35" s="118">
        <v>0</v>
      </c>
      <c r="K35" s="118">
        <v>0</v>
      </c>
      <c r="L35" s="106">
        <v>0</v>
      </c>
      <c r="M35" s="118"/>
      <c r="N35" s="118">
        <v>1</v>
      </c>
      <c r="P35" s="118"/>
      <c r="Q35" s="118"/>
      <c r="R35" s="118"/>
    </row>
    <row r="36" spans="1:18" s="162" customFormat="1" ht="16.5" customHeight="1" x14ac:dyDescent="0.3">
      <c r="A36" s="203" t="s">
        <v>21</v>
      </c>
      <c r="B36" s="118">
        <v>50</v>
      </c>
      <c r="C36" s="118">
        <v>51</v>
      </c>
      <c r="D36" s="118">
        <v>19</v>
      </c>
      <c r="E36" s="118">
        <v>120</v>
      </c>
      <c r="F36" s="204">
        <v>1</v>
      </c>
      <c r="G36" s="204"/>
      <c r="H36" s="118">
        <v>0</v>
      </c>
      <c r="I36" s="118">
        <v>0</v>
      </c>
      <c r="J36" s="118">
        <v>2</v>
      </c>
      <c r="K36" s="118">
        <v>2</v>
      </c>
      <c r="L36" s="204">
        <v>1</v>
      </c>
      <c r="M36" s="118"/>
      <c r="N36" s="118">
        <v>122</v>
      </c>
      <c r="P36" s="118"/>
      <c r="Q36" s="118"/>
      <c r="R36" s="118"/>
    </row>
    <row r="37" spans="1:18" s="162" customFormat="1" ht="16.5" customHeight="1" x14ac:dyDescent="0.3">
      <c r="B37" s="118"/>
      <c r="C37" s="118"/>
      <c r="D37" s="118"/>
      <c r="E37" s="118"/>
      <c r="F37" s="106"/>
      <c r="G37" s="106"/>
      <c r="H37" s="118"/>
      <c r="I37" s="118"/>
      <c r="J37" s="118"/>
      <c r="K37" s="118"/>
      <c r="L37" s="106"/>
      <c r="M37" s="118"/>
      <c r="N37" s="118"/>
      <c r="P37" s="118"/>
      <c r="Q37" s="118"/>
      <c r="R37" s="118"/>
    </row>
    <row r="38" spans="1:18" s="162" customFormat="1" ht="16.5" customHeight="1" x14ac:dyDescent="0.3">
      <c r="A38" s="297" t="s">
        <v>25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P38" s="118"/>
      <c r="Q38" s="118"/>
      <c r="R38" s="118"/>
    </row>
    <row r="39" spans="1:18" s="162" customFormat="1" ht="16.5" customHeight="1" x14ac:dyDescent="0.3">
      <c r="A39" s="203" t="s">
        <v>9</v>
      </c>
      <c r="B39" s="118">
        <v>6</v>
      </c>
      <c r="C39" s="118">
        <v>10</v>
      </c>
      <c r="D39" s="118">
        <v>11</v>
      </c>
      <c r="E39" s="118">
        <v>27</v>
      </c>
      <c r="F39" s="106">
        <v>0.46551724137931</v>
      </c>
      <c r="G39" s="106"/>
      <c r="H39" s="205"/>
      <c r="I39" s="205"/>
      <c r="J39" s="205"/>
      <c r="K39" s="205"/>
      <c r="L39" s="206"/>
      <c r="M39" s="118"/>
      <c r="N39" s="118">
        <v>27</v>
      </c>
      <c r="P39" s="118"/>
      <c r="Q39" s="118"/>
      <c r="R39" s="118"/>
    </row>
    <row r="40" spans="1:18" s="162" customFormat="1" ht="16.5" customHeight="1" x14ac:dyDescent="0.3">
      <c r="A40" s="203" t="s">
        <v>10</v>
      </c>
      <c r="B40" s="118">
        <v>11</v>
      </c>
      <c r="C40" s="118">
        <v>16</v>
      </c>
      <c r="D40" s="118">
        <v>1</v>
      </c>
      <c r="E40" s="118">
        <v>28</v>
      </c>
      <c r="F40" s="106">
        <v>0.48275862068965503</v>
      </c>
      <c r="G40" s="106"/>
      <c r="H40" s="205"/>
      <c r="I40" s="205"/>
      <c r="J40" s="205"/>
      <c r="K40" s="205"/>
      <c r="L40" s="206"/>
      <c r="M40" s="118"/>
      <c r="N40" s="118">
        <v>28</v>
      </c>
      <c r="P40" s="118"/>
      <c r="Q40" s="118"/>
      <c r="R40" s="118"/>
    </row>
    <row r="41" spans="1:18" s="162" customFormat="1" ht="16.5" customHeight="1" x14ac:dyDescent="0.3">
      <c r="A41" s="203" t="s">
        <v>11</v>
      </c>
      <c r="B41" s="118">
        <v>0</v>
      </c>
      <c r="C41" s="118">
        <v>0</v>
      </c>
      <c r="D41" s="118">
        <v>1</v>
      </c>
      <c r="E41" s="118">
        <v>1</v>
      </c>
      <c r="F41" s="106">
        <v>1.72413793103448E-2</v>
      </c>
      <c r="G41" s="106"/>
      <c r="H41" s="205"/>
      <c r="I41" s="205"/>
      <c r="J41" s="205"/>
      <c r="K41" s="205"/>
      <c r="L41" s="206"/>
      <c r="M41" s="118"/>
      <c r="N41" s="118">
        <v>1</v>
      </c>
      <c r="P41" s="118"/>
      <c r="Q41" s="118"/>
      <c r="R41" s="118"/>
    </row>
    <row r="42" spans="1:18" s="162" customFormat="1" ht="16.5" customHeight="1" x14ac:dyDescent="0.3">
      <c r="A42" s="203" t="s">
        <v>12</v>
      </c>
      <c r="B42" s="118">
        <v>0</v>
      </c>
      <c r="C42" s="118">
        <v>0</v>
      </c>
      <c r="D42" s="118">
        <v>0</v>
      </c>
      <c r="E42" s="118">
        <v>0</v>
      </c>
      <c r="F42" s="106">
        <v>0</v>
      </c>
      <c r="G42" s="106"/>
      <c r="H42" s="205"/>
      <c r="I42" s="205"/>
      <c r="J42" s="205"/>
      <c r="K42" s="205"/>
      <c r="L42" s="206"/>
      <c r="M42" s="118"/>
      <c r="N42" s="118">
        <v>0</v>
      </c>
      <c r="P42" s="118"/>
      <c r="Q42" s="118"/>
      <c r="R42" s="118"/>
    </row>
    <row r="43" spans="1:18" s="162" customFormat="1" ht="16.5" customHeight="1" x14ac:dyDescent="0.3">
      <c r="A43" s="203" t="s">
        <v>8</v>
      </c>
      <c r="B43" s="118">
        <v>1</v>
      </c>
      <c r="C43" s="118">
        <v>0</v>
      </c>
      <c r="D43" s="118">
        <v>1</v>
      </c>
      <c r="E43" s="118">
        <v>2</v>
      </c>
      <c r="F43" s="106">
        <v>3.4482758620689703E-2</v>
      </c>
      <c r="G43" s="106"/>
      <c r="H43" s="205"/>
      <c r="I43" s="205"/>
      <c r="J43" s="205"/>
      <c r="K43" s="205"/>
      <c r="L43" s="206"/>
      <c r="M43" s="118"/>
      <c r="N43" s="118">
        <v>2</v>
      </c>
      <c r="P43" s="118"/>
      <c r="Q43" s="118"/>
      <c r="R43" s="118"/>
    </row>
    <row r="44" spans="1:18" s="162" customFormat="1" ht="16.5" customHeight="1" x14ac:dyDescent="0.3">
      <c r="A44" s="203" t="s">
        <v>21</v>
      </c>
      <c r="B44" s="118">
        <v>18</v>
      </c>
      <c r="C44" s="118">
        <v>26</v>
      </c>
      <c r="D44" s="118">
        <v>14</v>
      </c>
      <c r="E44" s="118">
        <v>58</v>
      </c>
      <c r="F44" s="204">
        <v>1</v>
      </c>
      <c r="G44" s="204"/>
      <c r="H44" s="205"/>
      <c r="I44" s="205"/>
      <c r="J44" s="205"/>
      <c r="K44" s="205"/>
      <c r="L44" s="206"/>
      <c r="M44" s="118"/>
      <c r="N44" s="118">
        <v>58</v>
      </c>
      <c r="P44" s="118"/>
      <c r="Q44" s="118"/>
      <c r="R44" s="118"/>
    </row>
    <row r="45" spans="1:18" s="162" customFormat="1" ht="15" customHeight="1" x14ac:dyDescent="0.3">
      <c r="B45" s="118"/>
      <c r="C45" s="118"/>
      <c r="D45" s="118"/>
      <c r="E45" s="118"/>
      <c r="F45" s="106"/>
      <c r="G45" s="106"/>
      <c r="H45" s="118"/>
      <c r="I45" s="118"/>
      <c r="J45" s="118"/>
      <c r="K45" s="118"/>
      <c r="L45" s="106"/>
      <c r="M45" s="118"/>
      <c r="N45" s="118"/>
      <c r="P45" s="118"/>
      <c r="Q45" s="118"/>
      <c r="R45" s="118"/>
    </row>
    <row r="46" spans="1:18" s="162" customFormat="1" ht="15" customHeight="1" x14ac:dyDescent="0.3">
      <c r="A46" s="297" t="s">
        <v>42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P46" s="118"/>
      <c r="Q46" s="118"/>
      <c r="R46" s="118"/>
    </row>
    <row r="47" spans="1:18" s="162" customFormat="1" ht="15" customHeight="1" x14ac:dyDescent="0.3">
      <c r="A47" s="203" t="s">
        <v>9</v>
      </c>
      <c r="B47" s="118">
        <v>5</v>
      </c>
      <c r="C47" s="118">
        <v>4</v>
      </c>
      <c r="D47" s="118">
        <v>7</v>
      </c>
      <c r="E47" s="118">
        <v>16</v>
      </c>
      <c r="F47" s="106">
        <v>0.4</v>
      </c>
      <c r="G47" s="106"/>
      <c r="H47" s="205"/>
      <c r="I47" s="205"/>
      <c r="J47" s="205"/>
      <c r="K47" s="205"/>
      <c r="L47" s="206"/>
      <c r="M47" s="118"/>
      <c r="N47" s="118">
        <v>16</v>
      </c>
      <c r="P47" s="118"/>
      <c r="Q47" s="118"/>
      <c r="R47" s="118"/>
    </row>
    <row r="48" spans="1:18" s="162" customFormat="1" ht="15" customHeight="1" x14ac:dyDescent="0.3">
      <c r="A48" s="203" t="s">
        <v>10</v>
      </c>
      <c r="B48" s="118">
        <v>12</v>
      </c>
      <c r="C48" s="118">
        <v>6</v>
      </c>
      <c r="D48" s="118">
        <v>4</v>
      </c>
      <c r="E48" s="118">
        <v>22</v>
      </c>
      <c r="F48" s="106">
        <v>0.55000000000000004</v>
      </c>
      <c r="G48" s="106"/>
      <c r="H48" s="205"/>
      <c r="I48" s="205"/>
      <c r="J48" s="205"/>
      <c r="K48" s="205"/>
      <c r="L48" s="206"/>
      <c r="M48" s="118"/>
      <c r="N48" s="118">
        <v>22</v>
      </c>
      <c r="P48" s="118"/>
      <c r="Q48" s="118"/>
      <c r="R48" s="118"/>
    </row>
    <row r="49" spans="1:18" s="162" customFormat="1" ht="15" customHeight="1" x14ac:dyDescent="0.3">
      <c r="A49" s="203" t="s">
        <v>11</v>
      </c>
      <c r="B49" s="118">
        <v>1</v>
      </c>
      <c r="C49" s="118">
        <v>0</v>
      </c>
      <c r="D49" s="118">
        <v>0</v>
      </c>
      <c r="E49" s="118">
        <v>1</v>
      </c>
      <c r="F49" s="106">
        <v>2.5000000000000001E-2</v>
      </c>
      <c r="G49" s="106"/>
      <c r="H49" s="205"/>
      <c r="I49" s="205"/>
      <c r="J49" s="205"/>
      <c r="K49" s="205"/>
      <c r="L49" s="206"/>
      <c r="M49" s="118"/>
      <c r="N49" s="118">
        <v>1</v>
      </c>
      <c r="P49" s="118"/>
      <c r="Q49" s="118"/>
      <c r="R49" s="118"/>
    </row>
    <row r="50" spans="1:18" s="162" customFormat="1" ht="15" customHeight="1" x14ac:dyDescent="0.3">
      <c r="A50" s="203" t="s">
        <v>12</v>
      </c>
      <c r="B50" s="118">
        <v>0</v>
      </c>
      <c r="C50" s="118">
        <v>0</v>
      </c>
      <c r="D50" s="118">
        <v>0</v>
      </c>
      <c r="E50" s="118">
        <v>0</v>
      </c>
      <c r="F50" s="106">
        <v>0</v>
      </c>
      <c r="G50" s="106"/>
      <c r="H50" s="205"/>
      <c r="I50" s="205"/>
      <c r="J50" s="205"/>
      <c r="K50" s="205"/>
      <c r="L50" s="206"/>
      <c r="M50" s="118"/>
      <c r="N50" s="118">
        <v>0</v>
      </c>
      <c r="P50" s="118"/>
      <c r="Q50" s="118"/>
      <c r="R50" s="118"/>
    </row>
    <row r="51" spans="1:18" s="162" customFormat="1" ht="15" customHeight="1" x14ac:dyDescent="0.3">
      <c r="A51" s="203" t="s">
        <v>8</v>
      </c>
      <c r="B51" s="118">
        <v>0</v>
      </c>
      <c r="C51" s="118">
        <v>0</v>
      </c>
      <c r="D51" s="118">
        <v>1</v>
      </c>
      <c r="E51" s="118">
        <v>1</v>
      </c>
      <c r="F51" s="106">
        <v>2.5000000000000001E-2</v>
      </c>
      <c r="G51" s="106"/>
      <c r="H51" s="205"/>
      <c r="I51" s="205"/>
      <c r="J51" s="205"/>
      <c r="K51" s="205"/>
      <c r="L51" s="206"/>
      <c r="M51" s="118"/>
      <c r="N51" s="118">
        <v>1</v>
      </c>
      <c r="P51" s="118"/>
      <c r="Q51" s="118"/>
      <c r="R51" s="118"/>
    </row>
    <row r="52" spans="1:18" s="162" customFormat="1" ht="15" customHeight="1" x14ac:dyDescent="0.3">
      <c r="A52" s="203" t="s">
        <v>21</v>
      </c>
      <c r="B52" s="118">
        <v>18</v>
      </c>
      <c r="C52" s="118">
        <v>10</v>
      </c>
      <c r="D52" s="118">
        <v>12</v>
      </c>
      <c r="E52" s="118">
        <v>40</v>
      </c>
      <c r="F52" s="204">
        <v>1</v>
      </c>
      <c r="G52" s="204"/>
      <c r="H52" s="205"/>
      <c r="I52" s="205"/>
      <c r="J52" s="205"/>
      <c r="K52" s="205"/>
      <c r="L52" s="206"/>
      <c r="M52" s="118"/>
      <c r="N52" s="118">
        <v>40</v>
      </c>
      <c r="P52" s="118"/>
      <c r="Q52" s="118"/>
      <c r="R52" s="118"/>
    </row>
  </sheetData>
  <mergeCells count="10">
    <mergeCell ref="A14:N14"/>
    <mergeCell ref="A22:N22"/>
    <mergeCell ref="A30:N30"/>
    <mergeCell ref="A38:N38"/>
    <mergeCell ref="A46:N46"/>
    <mergeCell ref="A1:N1"/>
    <mergeCell ref="B3:F3"/>
    <mergeCell ref="H3:L3"/>
    <mergeCell ref="N3:N4"/>
    <mergeCell ref="A6:N6"/>
  </mergeCells>
  <pageMargins left="0.70833333333333304" right="0.70833333333333304" top="0.74791666666666701" bottom="0.74791666666666701" header="0.51180555555555496" footer="0.31527777777777799"/>
  <pageSetup paperSize="9" orientation="portrait" horizontalDpi="300" verticalDpi="300"/>
  <headerFooter>
    <oddFooter>&amp;L&amp;10DPA-ACTES CO
&amp;D&amp;C&amp;P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zoomScaleNormal="100" workbookViewId="0">
      <selection activeCell="H16" sqref="H16"/>
    </sheetView>
  </sheetViews>
  <sheetFormatPr baseColWidth="10" defaultColWidth="10.6640625" defaultRowHeight="14.4" x14ac:dyDescent="0.3"/>
  <sheetData>
    <row r="1" spans="1:13" ht="53.25" customHeight="1" x14ac:dyDescent="0.3">
      <c r="A1" s="298" t="s">
        <v>52</v>
      </c>
      <c r="B1" s="298"/>
      <c r="C1" s="298"/>
      <c r="D1" s="298"/>
      <c r="E1" s="298"/>
      <c r="F1" s="298"/>
      <c r="G1" s="298"/>
      <c r="H1" s="3"/>
      <c r="I1" s="3"/>
      <c r="J1" s="3"/>
      <c r="K1" s="3"/>
      <c r="L1" s="3"/>
      <c r="M1" s="3"/>
    </row>
    <row r="2" spans="1:13" s="5" customFormat="1" ht="18.7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customHeight="1" x14ac:dyDescent="0.3"/>
    <row r="4" spans="1:13" ht="31.2" x14ac:dyDescent="0.3">
      <c r="B4" s="207"/>
      <c r="C4" s="208" t="s">
        <v>53</v>
      </c>
      <c r="D4" s="208" t="s">
        <v>54</v>
      </c>
      <c r="E4" s="208" t="s">
        <v>55</v>
      </c>
      <c r="F4" s="208" t="s">
        <v>56</v>
      </c>
    </row>
    <row r="5" spans="1:13" ht="33" customHeight="1" x14ac:dyDescent="0.3">
      <c r="B5" s="209" t="s">
        <v>57</v>
      </c>
      <c r="C5" s="210">
        <v>35</v>
      </c>
      <c r="D5" s="210">
        <v>26</v>
      </c>
      <c r="E5" s="210">
        <v>18</v>
      </c>
      <c r="F5" s="210"/>
    </row>
    <row r="6" spans="1:13" ht="33" customHeight="1" x14ac:dyDescent="0.3">
      <c r="B6" s="209" t="s">
        <v>58</v>
      </c>
      <c r="C6" s="210">
        <v>1</v>
      </c>
      <c r="D6" s="210">
        <v>0</v>
      </c>
      <c r="E6" s="210">
        <v>1</v>
      </c>
      <c r="F6" s="210"/>
    </row>
    <row r="7" spans="1:13" ht="33" customHeight="1" x14ac:dyDescent="0.3">
      <c r="B7" s="209" t="s">
        <v>59</v>
      </c>
      <c r="C7" s="210">
        <v>12</v>
      </c>
      <c r="D7" s="210">
        <v>13</v>
      </c>
      <c r="E7" s="210">
        <v>2</v>
      </c>
      <c r="F7" s="210"/>
    </row>
    <row r="8" spans="1:13" ht="33" customHeight="1" x14ac:dyDescent="0.3">
      <c r="B8" s="209" t="s">
        <v>60</v>
      </c>
      <c r="C8" s="210">
        <v>2</v>
      </c>
      <c r="D8" s="210">
        <v>0</v>
      </c>
      <c r="E8" s="210">
        <v>0</v>
      </c>
      <c r="F8" s="211"/>
    </row>
    <row r="10" spans="1:13" s="212" customFormat="1" ht="15" x14ac:dyDescent="0.3">
      <c r="B10" s="213" t="s">
        <v>61</v>
      </c>
    </row>
    <row r="11" spans="1:13" ht="15" x14ac:dyDescent="0.3">
      <c r="B11" s="213" t="s">
        <v>62</v>
      </c>
    </row>
  </sheetData>
  <mergeCells count="1">
    <mergeCell ref="A1:G1"/>
  </mergeCells>
  <pageMargins left="0.7" right="0.7" top="0.75" bottom="0.75" header="0.51180555555555496" footer="0.3"/>
  <pageSetup paperSize="9" orientation="portrait" horizontalDpi="300" verticalDpi="300"/>
  <headerFooter>
    <oddFooter>&amp;LDPE-ACTES CO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global</vt:lpstr>
      <vt:lpstr>parité</vt:lpstr>
      <vt:lpstr>TZR</vt:lpstr>
      <vt:lpstr>Sup et sco</vt:lpstr>
      <vt:lpstr>dégradation selon rdv</vt:lpstr>
      <vt:lpstr>parité!Impression_des_titres</vt:lpstr>
      <vt:lpstr>'Sup et sco'!Impression_des_titres</vt:lpstr>
      <vt:lpstr>'dégradation selon rdv'!Zone_d_impression</vt:lpstr>
      <vt:lpstr>global!Zone_d_impression</vt:lpstr>
      <vt:lpstr>'Sup et sco'!Zone_d_impression</vt:lpstr>
      <vt:lpstr>TZR!Zone_d_impression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remi loppinet</cp:lastModifiedBy>
  <cp:revision>1</cp:revision>
  <dcterms:created xsi:type="dcterms:W3CDTF">2015-06-05T18:19:34Z</dcterms:created>
  <dcterms:modified xsi:type="dcterms:W3CDTF">2026-03-12T19:48:10Z</dcterms:modified>
  <dc:language>fr-FR</dc:language>
</cp:coreProperties>
</file>